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<sst xmlns="http://schemas.openxmlformats.org/spreadsheetml/2006/main" count="280" uniqueCount="70">
  <si>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</si>
  <si>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</si>
  <si>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</si>
  <si>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</si>
  <si>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</si>
  <si>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</si>
  <si>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</si>
  <si>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</si>
  <si>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</si>
  <si>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</si>
  <si>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</si>
  <si>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</si>
  <si>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</si>
  <si>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</si>
  <si>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</si>
  <si>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</si>
  <si>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</si>
  <si>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</si>
  <si>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</si>
  <si>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</si>
  <si>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</si>
  <si>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</si>
  <si>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</si>
  <si>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</si>
  <si>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</si>
  <si>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 раз в год</t>
  </si>
  <si>
    <t>3 раз в год</t>
  </si>
  <si>
    <t>4 раз в год</t>
  </si>
  <si>
    <t>5 раз в год</t>
  </si>
  <si>
    <t>16</t>
  </si>
  <si>
    <t>14, корп.1</t>
  </si>
  <si>
    <t>Лот № 3 Территориальный округ Майская горка</t>
  </si>
  <si>
    <t>ул. Дачная</t>
  </si>
  <si>
    <t>ул. Калинина</t>
  </si>
  <si>
    <t>ул. Ленина</t>
  </si>
  <si>
    <t>ул. Первомайская</t>
  </si>
  <si>
    <t>ул. П. Осипенко</t>
  </si>
  <si>
    <t>ул. Почтовая</t>
  </si>
  <si>
    <t>ул. Республиканская</t>
  </si>
  <si>
    <t>ул. Холмогорская</t>
  </si>
  <si>
    <t>ул. Чкалова</t>
  </si>
  <si>
    <t>ул. Энтузиастов</t>
  </si>
  <si>
    <t>4, корп.1</t>
  </si>
  <si>
    <t>4, корп.3</t>
  </si>
  <si>
    <t>16, корп.1</t>
  </si>
  <si>
    <t>17, корп.5</t>
  </si>
  <si>
    <t>21, корп. 1</t>
  </si>
  <si>
    <t>23</t>
  </si>
  <si>
    <t>2, корп. 1</t>
  </si>
  <si>
    <t>4</t>
  </si>
  <si>
    <t>3</t>
  </si>
  <si>
    <t>5</t>
  </si>
  <si>
    <t>1, корп. 1</t>
  </si>
  <si>
    <t>40</t>
  </si>
  <si>
    <t>7, корп.1</t>
  </si>
  <si>
    <t>15</t>
  </si>
  <si>
    <t>16, корп. 1</t>
  </si>
  <si>
    <t>18</t>
  </si>
  <si>
    <t>18, корп. 1</t>
  </si>
  <si>
    <t>24, корп. 2</t>
  </si>
  <si>
    <t>26</t>
  </si>
  <si>
    <t>пр. Ленинградский</t>
  </si>
  <si>
    <t>58</t>
  </si>
  <si>
    <t>15,с</t>
  </si>
  <si>
    <t>17с</t>
  </si>
  <si>
    <t>ул. Октябрят</t>
  </si>
  <si>
    <t>30,корп.1</t>
  </si>
  <si>
    <t>17</t>
  </si>
  <si>
    <t xml:space="preserve">Чкалова ул., 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</si>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</sst>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7" fillId="33" borderId="16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3" borderId="10" xfId="52" applyNumberFormat="1" applyFont="1" applyFill="1" applyBorder="1" applyAlignment="1">
      <alignment horizontal="left" wrapText="1"/>
      <protection/>
    </xf>
    <xf numFmtId="49" fontId="6" fillId="33" borderId="10" xfId="0" applyNumberFormat="1" applyFont="1" applyFill="1" applyBorder="1" applyAlignment="1">
      <alignment horizontal="left" wrapText="1"/>
    </xf>
    <xf numFmtId="175" fontId="6" fillId="33" borderId="10" xfId="52" applyNumberFormat="1" applyFont="1" applyFill="1" applyBorder="1" applyAlignment="1">
      <alignment horizontal="center" vertical="center" wrapText="1"/>
      <protection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="81" zoomScaleNormal="81" zoomScaleSheetLayoutView="100" zoomScalePageLayoutView="34" workbookViewId="0" topLeftCell="A1">
      <pane xSplit="2" ySplit="13" topLeftCell="T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K11" sqref="AK11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32" width="12.75390625" style="8" customWidth="1"/>
    <col min="33" max="16384" width="9.125" style="8" customWidth="1"/>
  </cols>
  <sheetData>
    <row r="1" spans="2:8" ht="15.75">
      <c r="B1" s="6"/>
      <c r="C1" s="6"/>
      <c r="D1" s="2"/>
      <c r="E1" s="2"/>
      <c r="F1" s="6"/>
      <c r="G1" s="42"/>
      <c r="H1" s="43"/>
    </row>
    <row r="2" spans="2:11" ht="29.25" customHeight="1">
      <c r="B2" s="5"/>
      <c r="C2" s="5"/>
      <c r="D2" s="2"/>
      <c r="E2" s="2"/>
      <c r="F2" s="5"/>
      <c r="G2" s="42"/>
      <c r="H2" s="43"/>
      <c r="I2" s="62" t="s">
        <v>23</v>
      </c>
      <c r="J2" s="62"/>
      <c r="K2" s="62"/>
    </row>
    <row r="3" spans="2:11" ht="44.25" customHeight="1">
      <c r="B3" s="5"/>
      <c r="C3" s="5"/>
      <c r="D3" s="2"/>
      <c r="E3" s="2"/>
      <c r="F3" s="5"/>
      <c r="G3" s="42"/>
      <c r="H3" s="43"/>
      <c r="I3" s="62" t="s">
        <v>24</v>
      </c>
      <c r="J3" s="62"/>
      <c r="K3" s="62"/>
    </row>
    <row r="4" spans="1:6" ht="14.25" customHeight="1">
      <c r="A4" s="9"/>
      <c r="B4" s="3"/>
      <c r="C4" s="3"/>
      <c r="F4" s="3"/>
    </row>
    <row r="5" spans="1:6" s="10" customFormat="1" ht="54.75" customHeight="1">
      <c r="A5" s="65" t="s">
        <v>22</v>
      </c>
      <c r="B5" s="65"/>
      <c r="C5" s="41"/>
      <c r="D5" s="41"/>
      <c r="E5" s="41"/>
      <c r="F5" s="41"/>
    </row>
    <row r="6" spans="1:2" ht="18.75" customHeight="1">
      <c r="A6" s="67" t="s">
        <v>31</v>
      </c>
      <c r="B6" s="67"/>
    </row>
    <row r="7" spans="1:18" s="11" customFormat="1" ht="65.25" customHeight="1">
      <c r="A7" s="66" t="s">
        <v>7</v>
      </c>
      <c r="B7" s="66" t="s">
        <v>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/>
      <c r="O7" s="39"/>
      <c r="P7" s="39"/>
      <c r="Q7" s="39"/>
      <c r="R7" s="39"/>
    </row>
    <row r="8" spans="1:32" s="11" customFormat="1" ht="49.5" customHeight="1">
      <c r="A8" s="66"/>
      <c r="B8" s="66"/>
      <c r="C8" s="45" t="s">
        <v>32</v>
      </c>
      <c r="D8" s="45" t="s">
        <v>32</v>
      </c>
      <c r="E8" s="45" t="s">
        <v>33</v>
      </c>
      <c r="F8" s="45" t="s">
        <v>33</v>
      </c>
      <c r="G8" s="45" t="s">
        <v>33</v>
      </c>
      <c r="H8" s="45" t="s">
        <v>34</v>
      </c>
      <c r="I8" s="45" t="s">
        <v>35</v>
      </c>
      <c r="J8" s="45" t="s">
        <v>35</v>
      </c>
      <c r="K8" s="45" t="s">
        <v>35</v>
      </c>
      <c r="L8" s="45" t="s">
        <v>36</v>
      </c>
      <c r="M8" s="45" t="s">
        <v>36</v>
      </c>
      <c r="N8" s="45" t="s">
        <v>37</v>
      </c>
      <c r="O8" s="45" t="s">
        <v>37</v>
      </c>
      <c r="P8" s="45" t="s">
        <v>38</v>
      </c>
      <c r="Q8" s="45" t="s">
        <v>38</v>
      </c>
      <c r="R8" s="45" t="s">
        <v>39</v>
      </c>
      <c r="S8" s="45" t="s">
        <v>40</v>
      </c>
      <c r="T8" s="45" t="s">
        <v>40</v>
      </c>
      <c r="U8" s="45" t="s">
        <v>40</v>
      </c>
      <c r="V8" s="45" t="s">
        <v>40</v>
      </c>
      <c r="W8" s="45" t="s">
        <v>40</v>
      </c>
      <c r="X8" s="45" t="s">
        <v>41</v>
      </c>
      <c r="Y8" s="45" t="s">
        <v>41</v>
      </c>
      <c r="Z8" s="49" t="s">
        <v>33</v>
      </c>
      <c r="AA8" s="51" t="s">
        <v>61</v>
      </c>
      <c r="AB8" s="51" t="s">
        <v>37</v>
      </c>
      <c r="AC8" s="51" t="s">
        <v>37</v>
      </c>
      <c r="AD8" s="45" t="s">
        <v>65</v>
      </c>
      <c r="AE8" s="45" t="s">
        <v>35</v>
      </c>
      <c r="AF8" s="52" t="s">
        <v>68</v>
      </c>
    </row>
    <row r="9" spans="1:32" ht="13.5" customHeight="1">
      <c r="A9" s="1"/>
      <c r="B9" s="1"/>
      <c r="C9" s="46" t="s">
        <v>42</v>
      </c>
      <c r="D9" s="46" t="s">
        <v>43</v>
      </c>
      <c r="E9" s="46" t="s">
        <v>30</v>
      </c>
      <c r="F9" s="46" t="s">
        <v>29</v>
      </c>
      <c r="G9" s="46" t="s">
        <v>44</v>
      </c>
      <c r="H9" s="46" t="s">
        <v>29</v>
      </c>
      <c r="I9" s="46" t="s">
        <v>45</v>
      </c>
      <c r="J9" s="46" t="s">
        <v>46</v>
      </c>
      <c r="K9" s="46" t="s">
        <v>47</v>
      </c>
      <c r="L9" s="46" t="s">
        <v>48</v>
      </c>
      <c r="M9" s="46" t="s">
        <v>49</v>
      </c>
      <c r="N9" s="46" t="s">
        <v>50</v>
      </c>
      <c r="O9" s="46" t="s">
        <v>51</v>
      </c>
      <c r="P9" s="46" t="s">
        <v>29</v>
      </c>
      <c r="Q9" s="46" t="s">
        <v>52</v>
      </c>
      <c r="R9" s="46" t="s">
        <v>53</v>
      </c>
      <c r="S9" s="46" t="s">
        <v>54</v>
      </c>
      <c r="T9" s="46" t="s">
        <v>55</v>
      </c>
      <c r="U9" s="46" t="s">
        <v>56</v>
      </c>
      <c r="V9" s="46" t="s">
        <v>57</v>
      </c>
      <c r="W9" s="46" t="s">
        <v>58</v>
      </c>
      <c r="X9" s="46" t="s">
        <v>59</v>
      </c>
      <c r="Y9" s="46" t="s">
        <v>60</v>
      </c>
      <c r="Z9" s="50">
        <v>13</v>
      </c>
      <c r="AA9" s="52" t="s">
        <v>62</v>
      </c>
      <c r="AB9" s="52" t="s">
        <v>63</v>
      </c>
      <c r="AC9" s="52" t="s">
        <v>64</v>
      </c>
      <c r="AD9" s="51" t="s">
        <v>66</v>
      </c>
      <c r="AE9" s="51" t="s">
        <v>67</v>
      </c>
      <c r="AF9" s="51" t="s">
        <v>69</v>
      </c>
    </row>
    <row r="10" spans="1:32" ht="13.5" customHeight="1">
      <c r="A10" s="1"/>
      <c r="B10" s="1" t="s">
        <v>9</v>
      </c>
      <c r="C10" s="48">
        <v>400.9</v>
      </c>
      <c r="D10" s="48">
        <v>410.3</v>
      </c>
      <c r="E10" s="48">
        <v>721.1</v>
      </c>
      <c r="F10" s="48">
        <v>710.4</v>
      </c>
      <c r="G10" s="48">
        <v>712.5</v>
      </c>
      <c r="H10" s="48">
        <v>520.9</v>
      </c>
      <c r="I10" s="48">
        <v>707.5</v>
      </c>
      <c r="J10" s="48">
        <v>326.1</v>
      </c>
      <c r="K10" s="48">
        <v>334</v>
      </c>
      <c r="L10" s="48">
        <v>411.8</v>
      </c>
      <c r="M10" s="48">
        <v>525</v>
      </c>
      <c r="N10" s="48">
        <v>333</v>
      </c>
      <c r="O10" s="48">
        <v>333.3</v>
      </c>
      <c r="P10" s="48">
        <v>597.4</v>
      </c>
      <c r="Q10" s="48">
        <v>609.8</v>
      </c>
      <c r="R10" s="48">
        <v>327.9</v>
      </c>
      <c r="S10" s="48">
        <v>467.8</v>
      </c>
      <c r="T10" s="48">
        <v>711.7</v>
      </c>
      <c r="U10" s="48">
        <v>506.8</v>
      </c>
      <c r="V10" s="48">
        <v>513.2</v>
      </c>
      <c r="W10" s="48">
        <v>519.6</v>
      </c>
      <c r="X10" s="48">
        <v>408.1</v>
      </c>
      <c r="Y10" s="48">
        <v>332.3</v>
      </c>
      <c r="Z10" s="48">
        <v>721.9</v>
      </c>
      <c r="AA10" s="47">
        <v>451.9</v>
      </c>
      <c r="AB10" s="47">
        <v>892.5</v>
      </c>
      <c r="AC10" s="47">
        <v>857.5</v>
      </c>
      <c r="AD10" s="53">
        <v>516.6</v>
      </c>
      <c r="AE10" s="53">
        <v>396.4</v>
      </c>
      <c r="AF10" s="54">
        <v>519.1</v>
      </c>
    </row>
    <row r="11" spans="1:32" ht="13.5" customHeight="1" thickBot="1">
      <c r="A11" s="1"/>
      <c r="B11" s="7" t="s">
        <v>10</v>
      </c>
      <c r="C11" s="48">
        <v>400.9</v>
      </c>
      <c r="D11" s="48">
        <v>410.3</v>
      </c>
      <c r="E11" s="48">
        <v>721.1</v>
      </c>
      <c r="F11" s="48">
        <v>710.4</v>
      </c>
      <c r="G11" s="48">
        <v>712.5</v>
      </c>
      <c r="H11" s="48">
        <v>520.9</v>
      </c>
      <c r="I11" s="48">
        <v>707.5</v>
      </c>
      <c r="J11" s="48">
        <v>326.1</v>
      </c>
      <c r="K11" s="48">
        <v>334</v>
      </c>
      <c r="L11" s="48">
        <v>411.8</v>
      </c>
      <c r="M11" s="48">
        <v>525</v>
      </c>
      <c r="N11" s="48">
        <v>333</v>
      </c>
      <c r="O11" s="48">
        <v>333.3</v>
      </c>
      <c r="P11" s="48">
        <v>597.4</v>
      </c>
      <c r="Q11" s="48">
        <v>609.8</v>
      </c>
      <c r="R11" s="48">
        <v>327.9</v>
      </c>
      <c r="S11" s="48">
        <v>467.8</v>
      </c>
      <c r="T11" s="48">
        <v>711.7</v>
      </c>
      <c r="U11" s="48">
        <v>506.8</v>
      </c>
      <c r="V11" s="48">
        <v>513.2</v>
      </c>
      <c r="W11" s="48">
        <v>519.6</v>
      </c>
      <c r="X11" s="48">
        <v>408.1</v>
      </c>
      <c r="Y11" s="48">
        <v>332.3</v>
      </c>
      <c r="Z11" s="48">
        <v>721.9</v>
      </c>
      <c r="AA11" s="47">
        <v>451.9</v>
      </c>
      <c r="AB11" s="47">
        <v>892.5</v>
      </c>
      <c r="AC11" s="47">
        <v>857.5</v>
      </c>
      <c r="AD11" s="53">
        <v>516.6</v>
      </c>
      <c r="AE11" s="53">
        <v>396.4</v>
      </c>
      <c r="AF11" s="54">
        <v>519.1</v>
      </c>
    </row>
    <row r="12" spans="1:32" ht="13.5" customHeight="1" thickTop="1">
      <c r="A12" s="55" t="s">
        <v>6</v>
      </c>
      <c r="B12" s="17" t="s">
        <v>3</v>
      </c>
      <c r="C12" s="22">
        <f aca="true" t="shared" si="0" ref="C12:M12">C11*45%/100</f>
        <v>1.80405</v>
      </c>
      <c r="D12" s="22">
        <f t="shared" si="0"/>
        <v>1.8463500000000002</v>
      </c>
      <c r="E12" s="22">
        <f t="shared" si="0"/>
        <v>3.2449500000000002</v>
      </c>
      <c r="F12" s="22">
        <f t="shared" si="0"/>
        <v>3.1968</v>
      </c>
      <c r="G12" s="22">
        <f t="shared" si="0"/>
        <v>3.20625</v>
      </c>
      <c r="H12" s="22">
        <f t="shared" si="0"/>
        <v>2.34405</v>
      </c>
      <c r="I12" s="22">
        <f t="shared" si="0"/>
        <v>3.18375</v>
      </c>
      <c r="J12" s="22">
        <f>J11*25%/100</f>
        <v>0.81525</v>
      </c>
      <c r="K12" s="22">
        <f>K11*25%/100</f>
        <v>0.835</v>
      </c>
      <c r="L12" s="22">
        <f t="shared" si="0"/>
        <v>1.8531</v>
      </c>
      <c r="M12" s="22">
        <f t="shared" si="0"/>
        <v>2.3625</v>
      </c>
      <c r="N12" s="22">
        <f>N11*45%/100</f>
        <v>1.4985</v>
      </c>
      <c r="O12" s="22">
        <f>O11*45%/100</f>
        <v>1.4998500000000001</v>
      </c>
      <c r="P12" s="22">
        <f>P11*45%/100</f>
        <v>2.6883</v>
      </c>
      <c r="Q12" s="22">
        <f>Q11*45%/100</f>
        <v>2.7440999999999995</v>
      </c>
      <c r="R12" s="22">
        <f>R11*25%/100</f>
        <v>0.81975</v>
      </c>
      <c r="S12" s="22">
        <f aca="true" t="shared" si="1" ref="S12:AF12">S11*25%/100</f>
        <v>1.1695</v>
      </c>
      <c r="T12" s="22">
        <f t="shared" si="1"/>
        <v>1.7792500000000002</v>
      </c>
      <c r="U12" s="22">
        <f t="shared" si="1"/>
        <v>1.2670000000000001</v>
      </c>
      <c r="V12" s="22">
        <f t="shared" si="1"/>
        <v>1.2830000000000001</v>
      </c>
      <c r="W12" s="22">
        <f t="shared" si="1"/>
        <v>1.2990000000000002</v>
      </c>
      <c r="X12" s="22">
        <f t="shared" si="1"/>
        <v>1.02025</v>
      </c>
      <c r="Y12" s="22">
        <f t="shared" si="1"/>
        <v>0.83075</v>
      </c>
      <c r="Z12" s="22">
        <f t="shared" si="1"/>
        <v>1.8047499999999999</v>
      </c>
      <c r="AA12" s="22">
        <f t="shared" si="1"/>
        <v>1.12975</v>
      </c>
      <c r="AB12" s="22">
        <f>AB11*45%/100</f>
        <v>4.01625</v>
      </c>
      <c r="AC12" s="22">
        <f t="shared" si="1"/>
        <v>2.14375</v>
      </c>
      <c r="AD12" s="22">
        <f t="shared" si="1"/>
        <v>1.2915</v>
      </c>
      <c r="AE12" s="22">
        <f t="shared" si="1"/>
        <v>0.991</v>
      </c>
      <c r="AF12" s="22">
        <f t="shared" si="1"/>
        <v>1.29775</v>
      </c>
    </row>
    <row r="13" spans="1:32" s="10" customFormat="1" ht="13.5" customHeight="1">
      <c r="A13" s="56"/>
      <c r="B13" s="14" t="s">
        <v>13</v>
      </c>
      <c r="C13" s="23">
        <f aca="true" t="shared" si="2" ref="C13:N13">1007.68*C12</f>
        <v>1817.905104</v>
      </c>
      <c r="D13" s="23">
        <f t="shared" si="2"/>
        <v>1860.529968</v>
      </c>
      <c r="E13" s="23">
        <f t="shared" si="2"/>
        <v>3269.871216</v>
      </c>
      <c r="F13" s="23">
        <f t="shared" si="2"/>
        <v>3221.351424</v>
      </c>
      <c r="G13" s="23">
        <f t="shared" si="2"/>
        <v>3230.874</v>
      </c>
      <c r="H13" s="23">
        <f t="shared" si="2"/>
        <v>2362.0523040000003</v>
      </c>
      <c r="I13" s="23">
        <f t="shared" si="2"/>
        <v>3208.2011999999995</v>
      </c>
      <c r="J13" s="23">
        <f t="shared" si="2"/>
        <v>821.51112</v>
      </c>
      <c r="K13" s="23">
        <f t="shared" si="2"/>
        <v>841.4128</v>
      </c>
      <c r="L13" s="23">
        <f t="shared" si="2"/>
        <v>1867.331808</v>
      </c>
      <c r="M13" s="23">
        <f t="shared" si="2"/>
        <v>2380.644</v>
      </c>
      <c r="N13" s="23">
        <f t="shared" si="2"/>
        <v>1510.00848</v>
      </c>
      <c r="O13" s="23">
        <f>1007.68*O12</f>
        <v>1511.368848</v>
      </c>
      <c r="P13" s="23">
        <f>1007.68*P12</f>
        <v>2708.946144</v>
      </c>
      <c r="Q13" s="23">
        <f>1007.68*Q12</f>
        <v>2765.1746879999996</v>
      </c>
      <c r="R13" s="23">
        <f>1007.68*R12</f>
        <v>826.04568</v>
      </c>
      <c r="S13" s="23">
        <f aca="true" t="shared" si="3" ref="S13:AF13">1007.68*S12</f>
        <v>1178.48176</v>
      </c>
      <c r="T13" s="23">
        <f t="shared" si="3"/>
        <v>1792.9146400000002</v>
      </c>
      <c r="U13" s="23">
        <f t="shared" si="3"/>
        <v>1276.73056</v>
      </c>
      <c r="V13" s="23">
        <f t="shared" si="3"/>
        <v>1292.85344</v>
      </c>
      <c r="W13" s="23">
        <f t="shared" si="3"/>
        <v>1308.97632</v>
      </c>
      <c r="X13" s="23">
        <f t="shared" si="3"/>
        <v>1028.08552</v>
      </c>
      <c r="Y13" s="23">
        <f t="shared" si="3"/>
        <v>837.1301599999999</v>
      </c>
      <c r="Z13" s="23">
        <f t="shared" si="3"/>
        <v>1818.6104799999998</v>
      </c>
      <c r="AA13" s="23">
        <f t="shared" si="3"/>
        <v>1138.42648</v>
      </c>
      <c r="AB13" s="23">
        <f t="shared" si="3"/>
        <v>4047.0948000000003</v>
      </c>
      <c r="AC13" s="23">
        <f t="shared" si="3"/>
        <v>2160.2139999999995</v>
      </c>
      <c r="AD13" s="23">
        <f t="shared" si="3"/>
        <v>1301.4187200000001</v>
      </c>
      <c r="AE13" s="23">
        <f t="shared" si="3"/>
        <v>998.61088</v>
      </c>
      <c r="AF13" s="23">
        <f t="shared" si="3"/>
        <v>1307.71672</v>
      </c>
    </row>
    <row r="14" spans="1:32" ht="13.5" customHeight="1">
      <c r="A14" s="56"/>
      <c r="B14" s="14" t="s">
        <v>2</v>
      </c>
      <c r="C14" s="24">
        <f aca="true" t="shared" si="4" ref="C14:N14">C13/C10/12</f>
        <v>0.37788</v>
      </c>
      <c r="D14" s="24">
        <f t="shared" si="4"/>
        <v>0.37788</v>
      </c>
      <c r="E14" s="24">
        <f t="shared" si="4"/>
        <v>0.37788</v>
      </c>
      <c r="F14" s="24">
        <f t="shared" si="4"/>
        <v>0.37788</v>
      </c>
      <c r="G14" s="24">
        <f t="shared" si="4"/>
        <v>0.37788</v>
      </c>
      <c r="H14" s="24">
        <f t="shared" si="4"/>
        <v>0.37788000000000005</v>
      </c>
      <c r="I14" s="24">
        <f t="shared" si="4"/>
        <v>0.37787999999999994</v>
      </c>
      <c r="J14" s="24">
        <f t="shared" si="4"/>
        <v>0.2099333333333333</v>
      </c>
      <c r="K14" s="24">
        <f t="shared" si="4"/>
        <v>0.2099333333333333</v>
      </c>
      <c r="L14" s="24">
        <f t="shared" si="4"/>
        <v>0.37788</v>
      </c>
      <c r="M14" s="24">
        <f t="shared" si="4"/>
        <v>0.37788</v>
      </c>
      <c r="N14" s="24">
        <f t="shared" si="4"/>
        <v>0.37788</v>
      </c>
      <c r="O14" s="24">
        <f>O13/O10/12</f>
        <v>0.37788</v>
      </c>
      <c r="P14" s="24">
        <f>P13/P10/12</f>
        <v>0.37788</v>
      </c>
      <c r="Q14" s="24">
        <f>Q13/Q10/12</f>
        <v>0.37788</v>
      </c>
      <c r="R14" s="24">
        <f>R13/R10/12</f>
        <v>0.20993333333333333</v>
      </c>
      <c r="S14" s="24">
        <f aca="true" t="shared" si="5" ref="S14:AF14">S13/S10/12</f>
        <v>0.2099333333333333</v>
      </c>
      <c r="T14" s="24">
        <f t="shared" si="5"/>
        <v>0.20993333333333333</v>
      </c>
      <c r="U14" s="24">
        <f t="shared" si="5"/>
        <v>0.2099333333333333</v>
      </c>
      <c r="V14" s="24">
        <f t="shared" si="5"/>
        <v>0.20993333333333333</v>
      </c>
      <c r="W14" s="24">
        <f t="shared" si="5"/>
        <v>0.2099333333333333</v>
      </c>
      <c r="X14" s="24">
        <f t="shared" si="5"/>
        <v>0.20993333333333333</v>
      </c>
      <c r="Y14" s="24">
        <f t="shared" si="5"/>
        <v>0.2099333333333333</v>
      </c>
      <c r="Z14" s="24">
        <f t="shared" si="5"/>
        <v>0.2099333333333333</v>
      </c>
      <c r="AA14" s="24">
        <f t="shared" si="5"/>
        <v>0.20993333333333333</v>
      </c>
      <c r="AB14" s="24">
        <f t="shared" si="5"/>
        <v>0.37788</v>
      </c>
      <c r="AC14" s="24">
        <f t="shared" si="5"/>
        <v>0.20993333333333328</v>
      </c>
      <c r="AD14" s="24">
        <f t="shared" si="5"/>
        <v>0.20993333333333333</v>
      </c>
      <c r="AE14" s="24">
        <f t="shared" si="5"/>
        <v>0.20993333333333333</v>
      </c>
      <c r="AF14" s="24">
        <f t="shared" si="5"/>
        <v>0.2099333333333333</v>
      </c>
    </row>
    <row r="15" spans="1:32" ht="13.5" customHeight="1" thickBot="1">
      <c r="A15" s="57"/>
      <c r="B15" s="18" t="s">
        <v>0</v>
      </c>
      <c r="C15" s="25" t="s">
        <v>14</v>
      </c>
      <c r="D15" s="25" t="s">
        <v>14</v>
      </c>
      <c r="E15" s="25" t="s">
        <v>14</v>
      </c>
      <c r="F15" s="25" t="s">
        <v>14</v>
      </c>
      <c r="G15" s="25" t="s">
        <v>14</v>
      </c>
      <c r="H15" s="25" t="s">
        <v>14</v>
      </c>
      <c r="I15" s="25" t="s">
        <v>14</v>
      </c>
      <c r="J15" s="25" t="s">
        <v>14</v>
      </c>
      <c r="K15" s="25" t="s">
        <v>14</v>
      </c>
      <c r="L15" s="25" t="s">
        <v>14</v>
      </c>
      <c r="M15" s="25" t="s">
        <v>14</v>
      </c>
      <c r="N15" s="25" t="s">
        <v>14</v>
      </c>
      <c r="O15" s="25" t="s">
        <v>25</v>
      </c>
      <c r="P15" s="25" t="s">
        <v>26</v>
      </c>
      <c r="Q15" s="25" t="s">
        <v>27</v>
      </c>
      <c r="R15" s="25" t="s">
        <v>28</v>
      </c>
      <c r="S15" s="25" t="s">
        <v>28</v>
      </c>
      <c r="T15" s="25" t="s">
        <v>28</v>
      </c>
      <c r="U15" s="25" t="s">
        <v>28</v>
      </c>
      <c r="V15" s="25" t="s">
        <v>28</v>
      </c>
      <c r="W15" s="25" t="s">
        <v>28</v>
      </c>
      <c r="X15" s="25" t="s">
        <v>28</v>
      </c>
      <c r="Y15" s="25" t="s">
        <v>28</v>
      </c>
      <c r="Z15" s="25" t="s">
        <v>28</v>
      </c>
      <c r="AA15" s="25" t="s">
        <v>28</v>
      </c>
      <c r="AB15" s="25" t="s">
        <v>28</v>
      </c>
      <c r="AC15" s="25" t="s">
        <v>28</v>
      </c>
      <c r="AD15" s="25" t="s">
        <v>28</v>
      </c>
      <c r="AE15" s="25" t="s">
        <v>28</v>
      </c>
      <c r="AF15" s="25" t="s">
        <v>28</v>
      </c>
    </row>
    <row r="16" spans="1:32" ht="13.5" customHeight="1" thickTop="1">
      <c r="A16" s="58" t="s">
        <v>16</v>
      </c>
      <c r="B16" s="21" t="s">
        <v>4</v>
      </c>
      <c r="C16" s="26">
        <f>C11*12%/10</f>
        <v>4.8107999999999995</v>
      </c>
      <c r="D16" s="26">
        <f aca="true" t="shared" si="6" ref="D16:L16">D11*10%/10</f>
        <v>4.103</v>
      </c>
      <c r="E16" s="26">
        <f>E11*15%/10</f>
        <v>10.816500000000001</v>
      </c>
      <c r="F16" s="26">
        <f>F11*13%/10</f>
        <v>9.2352</v>
      </c>
      <c r="G16" s="26">
        <f>G11*12%/10</f>
        <v>8.55</v>
      </c>
      <c r="H16" s="26">
        <f t="shared" si="6"/>
        <v>5.2090000000000005</v>
      </c>
      <c r="I16" s="26">
        <f t="shared" si="6"/>
        <v>7.075</v>
      </c>
      <c r="J16" s="26">
        <f>J11*11%/10</f>
        <v>3.5871000000000004</v>
      </c>
      <c r="K16" s="26">
        <f>K11*11%/10</f>
        <v>3.6740000000000004</v>
      </c>
      <c r="L16" s="26">
        <f t="shared" si="6"/>
        <v>4.118</v>
      </c>
      <c r="M16" s="26">
        <f>M11*12%/10</f>
        <v>6.3</v>
      </c>
      <c r="N16" s="26">
        <f>N11*12%/10</f>
        <v>3.996</v>
      </c>
      <c r="O16" s="26">
        <f>O11*12%/10</f>
        <v>3.9996</v>
      </c>
      <c r="P16" s="26">
        <f>P11*12%/10</f>
        <v>7.168799999999999</v>
      </c>
      <c r="Q16" s="26">
        <f>Q11*12%/10</f>
        <v>7.317599999999999</v>
      </c>
      <c r="R16" s="26">
        <f>R11*8%/10</f>
        <v>2.6231999999999998</v>
      </c>
      <c r="S16" s="26">
        <f aca="true" t="shared" si="7" ref="S16:AF16">S11*8%/10</f>
        <v>3.7424</v>
      </c>
      <c r="T16" s="26">
        <f t="shared" si="7"/>
        <v>5.693600000000001</v>
      </c>
      <c r="U16" s="26">
        <f t="shared" si="7"/>
        <v>4.0544</v>
      </c>
      <c r="V16" s="26">
        <f t="shared" si="7"/>
        <v>4.105600000000001</v>
      </c>
      <c r="W16" s="26">
        <f t="shared" si="7"/>
        <v>4.1568000000000005</v>
      </c>
      <c r="X16" s="26">
        <f t="shared" si="7"/>
        <v>3.2648</v>
      </c>
      <c r="Y16" s="26">
        <f t="shared" si="7"/>
        <v>2.6584000000000003</v>
      </c>
      <c r="Z16" s="26">
        <f t="shared" si="7"/>
        <v>5.7752</v>
      </c>
      <c r="AA16" s="26">
        <f t="shared" si="7"/>
        <v>3.6152</v>
      </c>
      <c r="AB16" s="26">
        <f t="shared" si="7"/>
        <v>7.140000000000001</v>
      </c>
      <c r="AC16" s="26">
        <f t="shared" si="7"/>
        <v>6.860000000000001</v>
      </c>
      <c r="AD16" s="26">
        <f t="shared" si="7"/>
        <v>4.1328000000000005</v>
      </c>
      <c r="AE16" s="26">
        <f t="shared" si="7"/>
        <v>3.1712</v>
      </c>
      <c r="AF16" s="26">
        <f t="shared" si="7"/>
        <v>4.152800000000001</v>
      </c>
    </row>
    <row r="17" spans="1:32" ht="13.5" customHeight="1">
      <c r="A17" s="59"/>
      <c r="B17" s="16" t="s">
        <v>13</v>
      </c>
      <c r="C17" s="27">
        <f aca="true" t="shared" si="8" ref="C17:N17">2281.73*C16</f>
        <v>10976.946683999999</v>
      </c>
      <c r="D17" s="27">
        <f t="shared" si="8"/>
        <v>9361.938189999999</v>
      </c>
      <c r="E17" s="27">
        <f t="shared" si="8"/>
        <v>24680.332545000005</v>
      </c>
      <c r="F17" s="27">
        <f t="shared" si="8"/>
        <v>21072.232896</v>
      </c>
      <c r="G17" s="27">
        <f t="shared" si="8"/>
        <v>19508.791500000003</v>
      </c>
      <c r="H17" s="27">
        <f t="shared" si="8"/>
        <v>11885.531570000001</v>
      </c>
      <c r="I17" s="27">
        <f t="shared" si="8"/>
        <v>16143.23975</v>
      </c>
      <c r="J17" s="27">
        <f t="shared" si="8"/>
        <v>8184.793683000001</v>
      </c>
      <c r="K17" s="27">
        <f t="shared" si="8"/>
        <v>8383.07602</v>
      </c>
      <c r="L17" s="27">
        <f t="shared" si="8"/>
        <v>9396.16414</v>
      </c>
      <c r="M17" s="27">
        <f t="shared" si="8"/>
        <v>14374.899</v>
      </c>
      <c r="N17" s="27">
        <f t="shared" si="8"/>
        <v>9117.79308</v>
      </c>
      <c r="O17" s="27">
        <f>2281.73*O16</f>
        <v>9126.007308</v>
      </c>
      <c r="P17" s="27">
        <f>2281.73*P16</f>
        <v>16357.266023999999</v>
      </c>
      <c r="Q17" s="27">
        <f>2281.73*Q16</f>
        <v>16696.787448</v>
      </c>
      <c r="R17" s="27">
        <f>2281.73*R16</f>
        <v>5985.434136</v>
      </c>
      <c r="S17" s="27">
        <f aca="true" t="shared" si="9" ref="S17:AF17">2281.73*S16</f>
        <v>8539.146352</v>
      </c>
      <c r="T17" s="27">
        <f t="shared" si="9"/>
        <v>12991.257928000003</v>
      </c>
      <c r="U17" s="27">
        <f t="shared" si="9"/>
        <v>9251.046112</v>
      </c>
      <c r="V17" s="27">
        <f t="shared" si="9"/>
        <v>9367.870688000003</v>
      </c>
      <c r="W17" s="27">
        <f t="shared" si="9"/>
        <v>9484.695264000002</v>
      </c>
      <c r="X17" s="27">
        <f t="shared" si="9"/>
        <v>7449.3921040000005</v>
      </c>
      <c r="Y17" s="27">
        <f t="shared" si="9"/>
        <v>6065.751032000001</v>
      </c>
      <c r="Z17" s="27">
        <f t="shared" si="9"/>
        <v>13177.447096</v>
      </c>
      <c r="AA17" s="27">
        <f t="shared" si="9"/>
        <v>8248.910296</v>
      </c>
      <c r="AB17" s="27">
        <f t="shared" si="9"/>
        <v>16291.552200000002</v>
      </c>
      <c r="AC17" s="27">
        <f t="shared" si="9"/>
        <v>15652.667800000003</v>
      </c>
      <c r="AD17" s="27">
        <f t="shared" si="9"/>
        <v>9429.933744000002</v>
      </c>
      <c r="AE17" s="27">
        <f t="shared" si="9"/>
        <v>7235.822176</v>
      </c>
      <c r="AF17" s="27">
        <f t="shared" si="9"/>
        <v>9475.568344000003</v>
      </c>
    </row>
    <row r="18" spans="1:32" ht="13.5" customHeight="1">
      <c r="A18" s="59"/>
      <c r="B18" s="16" t="s">
        <v>2</v>
      </c>
      <c r="C18" s="27">
        <f aca="true" t="shared" si="10" ref="C18:N18">C17/C10/12</f>
        <v>2.28173</v>
      </c>
      <c r="D18" s="27">
        <f t="shared" si="10"/>
        <v>1.9014416666666663</v>
      </c>
      <c r="E18" s="27">
        <f t="shared" si="10"/>
        <v>2.8521625000000004</v>
      </c>
      <c r="F18" s="27">
        <f t="shared" si="10"/>
        <v>2.471874166666667</v>
      </c>
      <c r="G18" s="27">
        <f t="shared" si="10"/>
        <v>2.2817300000000005</v>
      </c>
      <c r="H18" s="27">
        <f t="shared" si="10"/>
        <v>1.901441666666667</v>
      </c>
      <c r="I18" s="27">
        <f t="shared" si="10"/>
        <v>1.9014416666666667</v>
      </c>
      <c r="J18" s="27">
        <f t="shared" si="10"/>
        <v>2.0915858333333333</v>
      </c>
      <c r="K18" s="27">
        <f t="shared" si="10"/>
        <v>2.0915858333333337</v>
      </c>
      <c r="L18" s="27">
        <f t="shared" si="10"/>
        <v>1.9014416666666667</v>
      </c>
      <c r="M18" s="27">
        <f t="shared" si="10"/>
        <v>2.28173</v>
      </c>
      <c r="N18" s="27">
        <f t="shared" si="10"/>
        <v>2.28173</v>
      </c>
      <c r="O18" s="27">
        <f>O17/O10/12</f>
        <v>2.28173</v>
      </c>
      <c r="P18" s="27">
        <f>P17/P10/12</f>
        <v>2.28173</v>
      </c>
      <c r="Q18" s="27">
        <f>Q17/Q10/12</f>
        <v>2.28173</v>
      </c>
      <c r="R18" s="27">
        <f>R17/R10/12</f>
        <v>1.5211533333333334</v>
      </c>
      <c r="S18" s="27">
        <f aca="true" t="shared" si="11" ref="S18:AF18">S17/S10/12</f>
        <v>1.5211533333333334</v>
      </c>
      <c r="T18" s="27">
        <f t="shared" si="11"/>
        <v>1.5211533333333336</v>
      </c>
      <c r="U18" s="27">
        <f t="shared" si="11"/>
        <v>1.5211533333333334</v>
      </c>
      <c r="V18" s="27">
        <f t="shared" si="11"/>
        <v>1.5211533333333336</v>
      </c>
      <c r="W18" s="27">
        <f t="shared" si="11"/>
        <v>1.5211533333333336</v>
      </c>
      <c r="X18" s="27">
        <f t="shared" si="11"/>
        <v>1.5211533333333334</v>
      </c>
      <c r="Y18" s="27">
        <f t="shared" si="11"/>
        <v>1.5211533333333336</v>
      </c>
      <c r="Z18" s="27">
        <f t="shared" si="11"/>
        <v>1.5211533333333334</v>
      </c>
      <c r="AA18" s="27">
        <f t="shared" si="11"/>
        <v>1.5211533333333334</v>
      </c>
      <c r="AB18" s="27">
        <f t="shared" si="11"/>
        <v>1.5211533333333336</v>
      </c>
      <c r="AC18" s="27">
        <f t="shared" si="11"/>
        <v>1.5211533333333336</v>
      </c>
      <c r="AD18" s="27">
        <f t="shared" si="11"/>
        <v>1.5211533333333336</v>
      </c>
      <c r="AE18" s="27">
        <f t="shared" si="11"/>
        <v>1.5211533333333334</v>
      </c>
      <c r="AF18" s="27">
        <f t="shared" si="11"/>
        <v>1.5211533333333336</v>
      </c>
    </row>
    <row r="19" spans="1:32" ht="13.5" customHeight="1" thickBot="1">
      <c r="A19" s="60"/>
      <c r="B19" s="18" t="s">
        <v>0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25" t="s">
        <v>14</v>
      </c>
      <c r="K19" s="25" t="s">
        <v>14</v>
      </c>
      <c r="L19" s="25" t="s">
        <v>14</v>
      </c>
      <c r="M19" s="25" t="s">
        <v>14</v>
      </c>
      <c r="N19" s="25" t="s">
        <v>14</v>
      </c>
      <c r="O19" s="25" t="s">
        <v>14</v>
      </c>
      <c r="P19" s="25" t="s">
        <v>14</v>
      </c>
      <c r="Q19" s="25" t="s">
        <v>14</v>
      </c>
      <c r="R19" s="25" t="s">
        <v>14</v>
      </c>
      <c r="S19" s="25" t="s">
        <v>14</v>
      </c>
      <c r="T19" s="25" t="s">
        <v>14</v>
      </c>
      <c r="U19" s="25" t="s">
        <v>14</v>
      </c>
      <c r="V19" s="25" t="s">
        <v>14</v>
      </c>
      <c r="W19" s="25" t="s">
        <v>14</v>
      </c>
      <c r="X19" s="25" t="s">
        <v>14</v>
      </c>
      <c r="Y19" s="25" t="s">
        <v>14</v>
      </c>
      <c r="Z19" s="25" t="s">
        <v>14</v>
      </c>
      <c r="AA19" s="25" t="s">
        <v>14</v>
      </c>
      <c r="AB19" s="25" t="s">
        <v>14</v>
      </c>
      <c r="AC19" s="25" t="s">
        <v>14</v>
      </c>
      <c r="AD19" s="25" t="s">
        <v>14</v>
      </c>
      <c r="AE19" s="25" t="s">
        <v>14</v>
      </c>
      <c r="AF19" s="25" t="s">
        <v>14</v>
      </c>
    </row>
    <row r="20" spans="1:32" ht="13.5" customHeight="1" thickTop="1">
      <c r="A20" s="58" t="s">
        <v>17</v>
      </c>
      <c r="B20" s="19" t="s">
        <v>11</v>
      </c>
      <c r="C20" s="28">
        <v>309.6</v>
      </c>
      <c r="D20" s="28">
        <v>651.1</v>
      </c>
      <c r="E20" s="28">
        <v>535.8</v>
      </c>
      <c r="F20" s="28">
        <v>535.9</v>
      </c>
      <c r="G20" s="28">
        <v>535.63</v>
      </c>
      <c r="H20" s="28">
        <v>392.4</v>
      </c>
      <c r="I20" s="28">
        <v>678</v>
      </c>
      <c r="J20" s="28">
        <v>250</v>
      </c>
      <c r="K20" s="28">
        <v>302</v>
      </c>
      <c r="L20" s="28">
        <v>564</v>
      </c>
      <c r="M20" s="28">
        <v>726</v>
      </c>
      <c r="N20" s="28">
        <v>251.3</v>
      </c>
      <c r="O20" s="28">
        <v>252.5</v>
      </c>
      <c r="P20" s="28">
        <v>454.3</v>
      </c>
      <c r="Q20" s="28">
        <v>456.4</v>
      </c>
      <c r="R20" s="28">
        <v>291.5</v>
      </c>
      <c r="S20" s="28">
        <v>371.5</v>
      </c>
      <c r="T20" s="28">
        <v>543.8</v>
      </c>
      <c r="U20" s="28">
        <v>391</v>
      </c>
      <c r="V20" s="28">
        <v>400.3</v>
      </c>
      <c r="W20" s="28">
        <v>396.4</v>
      </c>
      <c r="X20" s="28">
        <v>560</v>
      </c>
      <c r="Y20" s="28">
        <v>390</v>
      </c>
      <c r="Z20" s="28">
        <v>543.8</v>
      </c>
      <c r="AA20" s="28">
        <v>620</v>
      </c>
      <c r="AB20" s="28">
        <v>690.6</v>
      </c>
      <c r="AC20" s="28">
        <v>682.3</v>
      </c>
      <c r="AD20" s="28">
        <v>500</v>
      </c>
      <c r="AE20" s="28">
        <v>380</v>
      </c>
      <c r="AF20" s="28">
        <v>401.3</v>
      </c>
    </row>
    <row r="21" spans="1:32" ht="13.5" customHeight="1">
      <c r="A21" s="59"/>
      <c r="B21" s="15" t="s">
        <v>4</v>
      </c>
      <c r="C21" s="29">
        <f>C20*0.1</f>
        <v>30.960000000000004</v>
      </c>
      <c r="D21" s="29">
        <f>D20*0.05</f>
        <v>32.555</v>
      </c>
      <c r="E21" s="29">
        <f>E20*0.08</f>
        <v>42.864</v>
      </c>
      <c r="F21" s="29">
        <f aca="true" t="shared" si="12" ref="F21:Q21">F20*0.1</f>
        <v>53.59</v>
      </c>
      <c r="G21" s="29">
        <f t="shared" si="12"/>
        <v>53.563</v>
      </c>
      <c r="H21" s="29">
        <f t="shared" si="12"/>
        <v>39.24</v>
      </c>
      <c r="I21" s="29">
        <f>I20*0.08</f>
        <v>54.24</v>
      </c>
      <c r="J21" s="29">
        <f>J20*0.1</f>
        <v>25</v>
      </c>
      <c r="K21" s="29">
        <f t="shared" si="12"/>
        <v>30.200000000000003</v>
      </c>
      <c r="L21" s="29">
        <f>L20*0.06</f>
        <v>33.839999999999996</v>
      </c>
      <c r="M21" s="29">
        <f>M20*0.05</f>
        <v>36.300000000000004</v>
      </c>
      <c r="N21" s="29">
        <f t="shared" si="12"/>
        <v>25.130000000000003</v>
      </c>
      <c r="O21" s="29">
        <f t="shared" si="12"/>
        <v>25.25</v>
      </c>
      <c r="P21" s="29">
        <f t="shared" si="12"/>
        <v>45.43000000000001</v>
      </c>
      <c r="Q21" s="29">
        <f t="shared" si="12"/>
        <v>45.64</v>
      </c>
      <c r="R21" s="29">
        <f>R20*0.1</f>
        <v>29.150000000000002</v>
      </c>
      <c r="S21" s="29">
        <f>S20*0.11</f>
        <v>40.865</v>
      </c>
      <c r="T21" s="29">
        <f>T20*0.11</f>
        <v>59.818</v>
      </c>
      <c r="U21" s="29">
        <f>U20*0.11</f>
        <v>43.01</v>
      </c>
      <c r="V21" s="29">
        <f>V20*0.12</f>
        <v>48.036</v>
      </c>
      <c r="W21" s="29">
        <f>W20*0.12</f>
        <v>47.568</v>
      </c>
      <c r="X21" s="29">
        <f>X20*0.07</f>
        <v>39.2</v>
      </c>
      <c r="Y21" s="29">
        <f>Y20*0.08</f>
        <v>31.2</v>
      </c>
      <c r="Z21" s="29">
        <f>Z20*0.11</f>
        <v>59.818</v>
      </c>
      <c r="AA21" s="29">
        <f>AA20*0.08</f>
        <v>49.6</v>
      </c>
      <c r="AB21" s="29">
        <f>AB20*0.13</f>
        <v>89.778</v>
      </c>
      <c r="AC21" s="29">
        <f>AC20*0.13</f>
        <v>88.699</v>
      </c>
      <c r="AD21" s="29">
        <f>AD20*0.1</f>
        <v>50</v>
      </c>
      <c r="AE21" s="29">
        <f>AE20*0.09</f>
        <v>34.199999999999996</v>
      </c>
      <c r="AF21" s="29">
        <f>AF20*0.13</f>
        <v>52.169000000000004</v>
      </c>
    </row>
    <row r="22" spans="1:32" ht="13.5" customHeight="1">
      <c r="A22" s="59"/>
      <c r="B22" s="16" t="s">
        <v>13</v>
      </c>
      <c r="C22" s="30">
        <f aca="true" t="shared" si="13" ref="C22:N22">445.14*C21</f>
        <v>13781.534400000002</v>
      </c>
      <c r="D22" s="30">
        <f t="shared" si="13"/>
        <v>14491.5327</v>
      </c>
      <c r="E22" s="30">
        <f t="shared" si="13"/>
        <v>19080.480959999997</v>
      </c>
      <c r="F22" s="30">
        <f t="shared" si="13"/>
        <v>23855.0526</v>
      </c>
      <c r="G22" s="30">
        <f t="shared" si="13"/>
        <v>23843.03382</v>
      </c>
      <c r="H22" s="30">
        <f t="shared" si="13"/>
        <v>17467.2936</v>
      </c>
      <c r="I22" s="30">
        <f t="shared" si="13"/>
        <v>24144.3936</v>
      </c>
      <c r="J22" s="30">
        <f t="shared" si="13"/>
        <v>11128.5</v>
      </c>
      <c r="K22" s="30">
        <f t="shared" si="13"/>
        <v>13443.228000000001</v>
      </c>
      <c r="L22" s="30">
        <f t="shared" si="13"/>
        <v>15063.537599999998</v>
      </c>
      <c r="M22" s="30">
        <f t="shared" si="13"/>
        <v>16158.582000000002</v>
      </c>
      <c r="N22" s="30">
        <f t="shared" si="13"/>
        <v>11186.3682</v>
      </c>
      <c r="O22" s="30">
        <f>445.14*O21</f>
        <v>11239.785</v>
      </c>
      <c r="P22" s="30">
        <f>445.14*P21</f>
        <v>20222.7102</v>
      </c>
      <c r="Q22" s="30">
        <f>445.14*Q21</f>
        <v>20316.189599999998</v>
      </c>
      <c r="R22" s="30">
        <f>445.14*R21</f>
        <v>12975.831</v>
      </c>
      <c r="S22" s="30">
        <f aca="true" t="shared" si="14" ref="S22:AF22">445.14*S21</f>
        <v>18190.6461</v>
      </c>
      <c r="T22" s="30">
        <f t="shared" si="14"/>
        <v>26627.38452</v>
      </c>
      <c r="U22" s="30">
        <f t="shared" si="14"/>
        <v>19145.4714</v>
      </c>
      <c r="V22" s="30">
        <f t="shared" si="14"/>
        <v>21382.74504</v>
      </c>
      <c r="W22" s="30">
        <f t="shared" si="14"/>
        <v>21174.41952</v>
      </c>
      <c r="X22" s="30">
        <f t="shared" si="14"/>
        <v>17449.488</v>
      </c>
      <c r="Y22" s="30">
        <f t="shared" si="14"/>
        <v>13888.367999999999</v>
      </c>
      <c r="Z22" s="30">
        <f t="shared" si="14"/>
        <v>26627.38452</v>
      </c>
      <c r="AA22" s="30">
        <f t="shared" si="14"/>
        <v>22078.944</v>
      </c>
      <c r="AB22" s="30">
        <f t="shared" si="14"/>
        <v>39963.778920000004</v>
      </c>
      <c r="AC22" s="30">
        <f t="shared" si="14"/>
        <v>39483.472859999994</v>
      </c>
      <c r="AD22" s="30">
        <f t="shared" si="14"/>
        <v>22257</v>
      </c>
      <c r="AE22" s="30">
        <f t="shared" si="14"/>
        <v>15223.787999999997</v>
      </c>
      <c r="AF22" s="30">
        <f t="shared" si="14"/>
        <v>23222.50866</v>
      </c>
    </row>
    <row r="23" spans="1:32" ht="13.5" customHeight="1">
      <c r="A23" s="59"/>
      <c r="B23" s="16" t="s">
        <v>2</v>
      </c>
      <c r="C23" s="27">
        <f aca="true" t="shared" si="15" ref="C23:N23">C22/C10/12</f>
        <v>2.8647074083312556</v>
      </c>
      <c r="D23" s="27">
        <f t="shared" si="15"/>
        <v>2.9432798562027784</v>
      </c>
      <c r="E23" s="27">
        <f t="shared" si="15"/>
        <v>2.2050202191096933</v>
      </c>
      <c r="F23" s="27">
        <f t="shared" si="15"/>
        <v>2.7983122888513514</v>
      </c>
      <c r="G23" s="27">
        <f t="shared" si="15"/>
        <v>2.7886589263157897</v>
      </c>
      <c r="H23" s="27">
        <f t="shared" si="15"/>
        <v>2.7944092916106738</v>
      </c>
      <c r="I23" s="27">
        <f t="shared" si="15"/>
        <v>2.843862614840989</v>
      </c>
      <c r="J23" s="27">
        <f t="shared" si="15"/>
        <v>2.8438362465501377</v>
      </c>
      <c r="K23" s="27">
        <f t="shared" si="15"/>
        <v>3.35409880239521</v>
      </c>
      <c r="L23" s="27">
        <f t="shared" si="15"/>
        <v>3.0483118018455553</v>
      </c>
      <c r="M23" s="27">
        <f t="shared" si="15"/>
        <v>2.564854285714286</v>
      </c>
      <c r="N23" s="27">
        <f t="shared" si="15"/>
        <v>2.7993914414414416</v>
      </c>
      <c r="O23" s="27">
        <f>O22/O10/12</f>
        <v>2.8102272727272726</v>
      </c>
      <c r="P23" s="27">
        <f>P22/P10/12</f>
        <v>2.820933796451289</v>
      </c>
      <c r="Q23" s="27">
        <f>Q22/Q10/12</f>
        <v>2.7763460150869137</v>
      </c>
      <c r="R23" s="27">
        <f>R22/R10/12</f>
        <v>3.297710430009149</v>
      </c>
      <c r="S23" s="27">
        <f aca="true" t="shared" si="16" ref="S23:AF23">S22/S10/12</f>
        <v>3.240459972210347</v>
      </c>
      <c r="T23" s="27">
        <f t="shared" si="16"/>
        <v>3.117814683153014</v>
      </c>
      <c r="U23" s="27">
        <f t="shared" si="16"/>
        <v>3.1480977703235986</v>
      </c>
      <c r="V23" s="27">
        <f t="shared" si="16"/>
        <v>3.472126695245518</v>
      </c>
      <c r="W23" s="27">
        <f t="shared" si="16"/>
        <v>3.3959487297921473</v>
      </c>
      <c r="X23" s="27">
        <f t="shared" si="16"/>
        <v>3.563156089193825</v>
      </c>
      <c r="Y23" s="27">
        <f t="shared" si="16"/>
        <v>3.482888955762865</v>
      </c>
      <c r="Z23" s="27">
        <f t="shared" si="16"/>
        <v>3.0737618922288408</v>
      </c>
      <c r="AA23" s="27">
        <f t="shared" si="16"/>
        <v>4.071502544810799</v>
      </c>
      <c r="AB23" s="27">
        <f t="shared" si="16"/>
        <v>3.731445277310925</v>
      </c>
      <c r="AC23" s="27">
        <f t="shared" si="16"/>
        <v>3.8370721924198246</v>
      </c>
      <c r="AD23" s="27">
        <f t="shared" si="16"/>
        <v>3.590301974448316</v>
      </c>
      <c r="AE23" s="27">
        <f t="shared" si="16"/>
        <v>3.2004263370332993</v>
      </c>
      <c r="AF23" s="27">
        <f t="shared" si="16"/>
        <v>3.728008196879214</v>
      </c>
    </row>
    <row r="24" spans="1:32" ht="13.5" customHeight="1" thickBot="1">
      <c r="A24" s="60"/>
      <c r="B24" s="18" t="s">
        <v>0</v>
      </c>
      <c r="C24" s="25" t="s">
        <v>21</v>
      </c>
      <c r="D24" s="25" t="s">
        <v>21</v>
      </c>
      <c r="E24" s="25" t="s">
        <v>21</v>
      </c>
      <c r="F24" s="25" t="s">
        <v>21</v>
      </c>
      <c r="G24" s="25" t="s">
        <v>21</v>
      </c>
      <c r="H24" s="25" t="s">
        <v>21</v>
      </c>
      <c r="I24" s="25" t="s">
        <v>21</v>
      </c>
      <c r="J24" s="25" t="s">
        <v>21</v>
      </c>
      <c r="K24" s="25" t="s">
        <v>21</v>
      </c>
      <c r="L24" s="25" t="s">
        <v>21</v>
      </c>
      <c r="M24" s="25" t="s">
        <v>21</v>
      </c>
      <c r="N24" s="25" t="s">
        <v>21</v>
      </c>
      <c r="O24" s="25" t="s">
        <v>14</v>
      </c>
      <c r="P24" s="25" t="s">
        <v>21</v>
      </c>
      <c r="Q24" s="25" t="s">
        <v>21</v>
      </c>
      <c r="R24" s="25" t="s">
        <v>21</v>
      </c>
      <c r="S24" s="25" t="s">
        <v>21</v>
      </c>
      <c r="T24" s="25" t="s">
        <v>21</v>
      </c>
      <c r="U24" s="25" t="s">
        <v>21</v>
      </c>
      <c r="V24" s="25" t="s">
        <v>21</v>
      </c>
      <c r="W24" s="25" t="s">
        <v>21</v>
      </c>
      <c r="X24" s="25" t="s">
        <v>21</v>
      </c>
      <c r="Y24" s="25" t="s">
        <v>21</v>
      </c>
      <c r="Z24" s="25" t="s">
        <v>21</v>
      </c>
      <c r="AA24" s="25" t="s">
        <v>21</v>
      </c>
      <c r="AB24" s="25" t="s">
        <v>21</v>
      </c>
      <c r="AC24" s="25" t="s">
        <v>21</v>
      </c>
      <c r="AD24" s="25" t="s">
        <v>21</v>
      </c>
      <c r="AE24" s="25" t="s">
        <v>21</v>
      </c>
      <c r="AF24" s="25" t="s">
        <v>21</v>
      </c>
    </row>
    <row r="25" spans="1:32" ht="13.5" customHeight="1" thickTop="1">
      <c r="A25" s="55" t="s">
        <v>18</v>
      </c>
      <c r="B25" s="17" t="s">
        <v>4</v>
      </c>
      <c r="C25" s="31">
        <f>C11*0.45%</f>
        <v>1.8040500000000002</v>
      </c>
      <c r="D25" s="31">
        <f aca="true" t="shared" si="17" ref="D25:N25">D11*0.25%</f>
        <v>1.02575</v>
      </c>
      <c r="E25" s="31">
        <f t="shared" si="17"/>
        <v>1.80275</v>
      </c>
      <c r="F25" s="31">
        <f>F11*0.45%</f>
        <v>3.1968</v>
      </c>
      <c r="G25" s="31">
        <f t="shared" si="17"/>
        <v>1.78125</v>
      </c>
      <c r="H25" s="31">
        <f t="shared" si="17"/>
        <v>1.30225</v>
      </c>
      <c r="I25" s="31">
        <f t="shared" si="17"/>
        <v>1.76875</v>
      </c>
      <c r="J25" s="31">
        <f t="shared" si="17"/>
        <v>0.81525</v>
      </c>
      <c r="K25" s="31">
        <f t="shared" si="17"/>
        <v>0.835</v>
      </c>
      <c r="L25" s="31">
        <f t="shared" si="17"/>
        <v>1.0295</v>
      </c>
      <c r="M25" s="31">
        <f t="shared" si="17"/>
        <v>1.3125</v>
      </c>
      <c r="N25" s="31">
        <f t="shared" si="17"/>
        <v>0.8325</v>
      </c>
      <c r="O25" s="31">
        <f>O11*0.25%</f>
        <v>0.83325</v>
      </c>
      <c r="P25" s="31">
        <f>P11*0.25%</f>
        <v>1.4935</v>
      </c>
      <c r="Q25" s="31">
        <f>Q11*0.25%</f>
        <v>1.5245</v>
      </c>
      <c r="R25" s="31">
        <f>R11*0.25%</f>
        <v>0.81975</v>
      </c>
      <c r="S25" s="31">
        <f aca="true" t="shared" si="18" ref="S25:AF25">S11*0.25%</f>
        <v>1.1695</v>
      </c>
      <c r="T25" s="31">
        <f t="shared" si="18"/>
        <v>1.7792500000000002</v>
      </c>
      <c r="U25" s="31">
        <f t="shared" si="18"/>
        <v>1.2670000000000001</v>
      </c>
      <c r="V25" s="31">
        <f t="shared" si="18"/>
        <v>1.2830000000000001</v>
      </c>
      <c r="W25" s="31">
        <f t="shared" si="18"/>
        <v>1.2990000000000002</v>
      </c>
      <c r="X25" s="31">
        <f t="shared" si="18"/>
        <v>1.02025</v>
      </c>
      <c r="Y25" s="31">
        <f t="shared" si="18"/>
        <v>0.8307500000000001</v>
      </c>
      <c r="Z25" s="31">
        <f t="shared" si="18"/>
        <v>1.80475</v>
      </c>
      <c r="AA25" s="31">
        <f t="shared" si="18"/>
        <v>1.12975</v>
      </c>
      <c r="AB25" s="31">
        <f>AB11*0.24%</f>
        <v>2.142</v>
      </c>
      <c r="AC25" s="31">
        <f t="shared" si="18"/>
        <v>2.1437500000000003</v>
      </c>
      <c r="AD25" s="31">
        <f t="shared" si="18"/>
        <v>1.2915</v>
      </c>
      <c r="AE25" s="31">
        <f t="shared" si="18"/>
        <v>0.991</v>
      </c>
      <c r="AF25" s="31">
        <f t="shared" si="18"/>
        <v>1.2977500000000002</v>
      </c>
    </row>
    <row r="26" spans="1:32" ht="13.5" customHeight="1">
      <c r="A26" s="56"/>
      <c r="B26" s="14" t="s">
        <v>13</v>
      </c>
      <c r="C26" s="4">
        <f aca="true" t="shared" si="19" ref="C26:N26">71.18*C25</f>
        <v>128.412279</v>
      </c>
      <c r="D26" s="4">
        <f t="shared" si="19"/>
        <v>73.012885</v>
      </c>
      <c r="E26" s="4">
        <f t="shared" si="19"/>
        <v>128.319745</v>
      </c>
      <c r="F26" s="4">
        <f t="shared" si="19"/>
        <v>227.54822400000003</v>
      </c>
      <c r="G26" s="4">
        <f t="shared" si="19"/>
        <v>126.789375</v>
      </c>
      <c r="H26" s="4">
        <f t="shared" si="19"/>
        <v>92.69415500000001</v>
      </c>
      <c r="I26" s="4">
        <f t="shared" si="19"/>
        <v>125.89962500000001</v>
      </c>
      <c r="J26" s="4">
        <f t="shared" si="19"/>
        <v>58.029495000000004</v>
      </c>
      <c r="K26" s="4">
        <f t="shared" si="19"/>
        <v>59.435300000000005</v>
      </c>
      <c r="L26" s="4">
        <f t="shared" si="19"/>
        <v>73.27981000000001</v>
      </c>
      <c r="M26" s="4">
        <f t="shared" si="19"/>
        <v>93.42375000000001</v>
      </c>
      <c r="N26" s="4">
        <f t="shared" si="19"/>
        <v>59.25735000000001</v>
      </c>
      <c r="O26" s="4">
        <f>71.18*O25</f>
        <v>59.31073500000001</v>
      </c>
      <c r="P26" s="4">
        <f>71.18*P25</f>
        <v>106.30733000000001</v>
      </c>
      <c r="Q26" s="4">
        <f>71.18*Q25</f>
        <v>108.51391000000001</v>
      </c>
      <c r="R26" s="4">
        <f>71.18*R25</f>
        <v>58.349805</v>
      </c>
      <c r="S26" s="4">
        <f aca="true" t="shared" si="20" ref="S26:AF26">71.18*S25</f>
        <v>83.24501000000001</v>
      </c>
      <c r="T26" s="4">
        <f t="shared" si="20"/>
        <v>126.64701500000002</v>
      </c>
      <c r="U26" s="4">
        <f t="shared" si="20"/>
        <v>90.18506000000002</v>
      </c>
      <c r="V26" s="4">
        <f t="shared" si="20"/>
        <v>91.32394000000002</v>
      </c>
      <c r="W26" s="4">
        <f t="shared" si="20"/>
        <v>92.46282000000002</v>
      </c>
      <c r="X26" s="4">
        <f t="shared" si="20"/>
        <v>72.62139500000002</v>
      </c>
      <c r="Y26" s="4">
        <f t="shared" si="20"/>
        <v>59.13278500000001</v>
      </c>
      <c r="Z26" s="4">
        <f t="shared" si="20"/>
        <v>128.462105</v>
      </c>
      <c r="AA26" s="4">
        <f t="shared" si="20"/>
        <v>80.41560500000001</v>
      </c>
      <c r="AB26" s="4">
        <f t="shared" si="20"/>
        <v>152.46756000000002</v>
      </c>
      <c r="AC26" s="4">
        <f t="shared" si="20"/>
        <v>152.59212500000004</v>
      </c>
      <c r="AD26" s="4">
        <f t="shared" si="20"/>
        <v>91.92897000000002</v>
      </c>
      <c r="AE26" s="4">
        <f t="shared" si="20"/>
        <v>70.53938000000001</v>
      </c>
      <c r="AF26" s="4">
        <f t="shared" si="20"/>
        <v>92.37384500000002</v>
      </c>
    </row>
    <row r="27" spans="1:32" ht="13.5" customHeight="1">
      <c r="A27" s="56"/>
      <c r="B27" s="14" t="s">
        <v>2</v>
      </c>
      <c r="C27" s="4">
        <f aca="true" t="shared" si="21" ref="C27:N27">C26/C10/12</f>
        <v>0.026692500000000004</v>
      </c>
      <c r="D27" s="4">
        <f t="shared" si="21"/>
        <v>0.014829166666666666</v>
      </c>
      <c r="E27" s="4">
        <f t="shared" si="21"/>
        <v>0.014829166666666666</v>
      </c>
      <c r="F27" s="4">
        <f t="shared" si="21"/>
        <v>0.026692500000000004</v>
      </c>
      <c r="G27" s="4">
        <f t="shared" si="21"/>
        <v>0.014829166666666666</v>
      </c>
      <c r="H27" s="4">
        <f t="shared" si="21"/>
        <v>0.01482916666666667</v>
      </c>
      <c r="I27" s="4">
        <f t="shared" si="21"/>
        <v>0.01482916666666667</v>
      </c>
      <c r="J27" s="4">
        <f t="shared" si="21"/>
        <v>0.014829166666666666</v>
      </c>
      <c r="K27" s="4">
        <f t="shared" si="21"/>
        <v>0.01482916666666667</v>
      </c>
      <c r="L27" s="4">
        <f t="shared" si="21"/>
        <v>0.01482916666666667</v>
      </c>
      <c r="M27" s="4">
        <f t="shared" si="21"/>
        <v>0.01482916666666667</v>
      </c>
      <c r="N27" s="4">
        <f t="shared" si="21"/>
        <v>0.01482916666666667</v>
      </c>
      <c r="O27" s="4">
        <f>O26/O10/12</f>
        <v>0.01482916666666667</v>
      </c>
      <c r="P27" s="4">
        <f>P26/P10/12</f>
        <v>0.01482916666666667</v>
      </c>
      <c r="Q27" s="4">
        <f>Q26/Q10/12</f>
        <v>0.01482916666666667</v>
      </c>
      <c r="R27" s="4">
        <f>R26/R10/12</f>
        <v>0.01482916666666667</v>
      </c>
      <c r="S27" s="4">
        <f aca="true" t="shared" si="22" ref="S27:AF27">S26/S10/12</f>
        <v>0.01482916666666667</v>
      </c>
      <c r="T27" s="4">
        <f t="shared" si="22"/>
        <v>0.01482916666666667</v>
      </c>
      <c r="U27" s="4">
        <f t="shared" si="22"/>
        <v>0.01482916666666667</v>
      </c>
      <c r="V27" s="4">
        <f t="shared" si="22"/>
        <v>0.01482916666666667</v>
      </c>
      <c r="W27" s="4">
        <f t="shared" si="22"/>
        <v>0.01482916666666667</v>
      </c>
      <c r="X27" s="4">
        <f t="shared" si="22"/>
        <v>0.014829166666666671</v>
      </c>
      <c r="Y27" s="4">
        <f t="shared" si="22"/>
        <v>0.01482916666666667</v>
      </c>
      <c r="Z27" s="4">
        <f t="shared" si="22"/>
        <v>0.01482916666666667</v>
      </c>
      <c r="AA27" s="4">
        <f t="shared" si="22"/>
        <v>0.014829166666666671</v>
      </c>
      <c r="AB27" s="4">
        <f t="shared" si="22"/>
        <v>0.014236</v>
      </c>
      <c r="AC27" s="4">
        <f t="shared" si="22"/>
        <v>0.014829166666666671</v>
      </c>
      <c r="AD27" s="4">
        <f t="shared" si="22"/>
        <v>0.01482916666666667</v>
      </c>
      <c r="AE27" s="4">
        <f t="shared" si="22"/>
        <v>0.01482916666666667</v>
      </c>
      <c r="AF27" s="4">
        <f t="shared" si="22"/>
        <v>0.01482916666666667</v>
      </c>
    </row>
    <row r="28" spans="1:32" ht="13.5" customHeight="1" thickBot="1">
      <c r="A28" s="57"/>
      <c r="B28" s="18" t="s">
        <v>0</v>
      </c>
      <c r="C28" s="25" t="s">
        <v>14</v>
      </c>
      <c r="D28" s="25" t="s">
        <v>14</v>
      </c>
      <c r="E28" s="25" t="s">
        <v>14</v>
      </c>
      <c r="F28" s="25" t="s">
        <v>14</v>
      </c>
      <c r="G28" s="25" t="s">
        <v>14</v>
      </c>
      <c r="H28" s="25" t="s">
        <v>14</v>
      </c>
      <c r="I28" s="25" t="s">
        <v>14</v>
      </c>
      <c r="J28" s="25" t="s">
        <v>14</v>
      </c>
      <c r="K28" s="25" t="s">
        <v>14</v>
      </c>
      <c r="L28" s="25" t="s">
        <v>14</v>
      </c>
      <c r="M28" s="25" t="s">
        <v>14</v>
      </c>
      <c r="N28" s="25" t="s">
        <v>14</v>
      </c>
      <c r="O28" s="25" t="s">
        <v>14</v>
      </c>
      <c r="P28" s="25" t="s">
        <v>14</v>
      </c>
      <c r="Q28" s="25" t="s">
        <v>14</v>
      </c>
      <c r="R28" s="25" t="s">
        <v>14</v>
      </c>
      <c r="S28" s="25" t="s">
        <v>14</v>
      </c>
      <c r="T28" s="25" t="s">
        <v>14</v>
      </c>
      <c r="U28" s="25" t="s">
        <v>14</v>
      </c>
      <c r="V28" s="25" t="s">
        <v>14</v>
      </c>
      <c r="W28" s="25" t="s">
        <v>14</v>
      </c>
      <c r="X28" s="25" t="s">
        <v>14</v>
      </c>
      <c r="Y28" s="25" t="s">
        <v>14</v>
      </c>
      <c r="Z28" s="25" t="s">
        <v>14</v>
      </c>
      <c r="AA28" s="25" t="s">
        <v>14</v>
      </c>
      <c r="AB28" s="25" t="s">
        <v>14</v>
      </c>
      <c r="AC28" s="25" t="s">
        <v>14</v>
      </c>
      <c r="AD28" s="25" t="s">
        <v>14</v>
      </c>
      <c r="AE28" s="25" t="s">
        <v>14</v>
      </c>
      <c r="AF28" s="25" t="s">
        <v>14</v>
      </c>
    </row>
    <row r="29" spans="1:32" ht="13.5" customHeight="1" thickTop="1">
      <c r="A29" s="55" t="s">
        <v>19</v>
      </c>
      <c r="B29" s="17" t="s">
        <v>5</v>
      </c>
      <c r="C29" s="31">
        <f aca="true" t="shared" si="23" ref="C29:M29">C11*0.48%</f>
        <v>1.9243199999999998</v>
      </c>
      <c r="D29" s="31">
        <f>D11*0.7%</f>
        <v>2.8720999999999997</v>
      </c>
      <c r="E29" s="31">
        <f>E11*0.7%</f>
        <v>5.0477</v>
      </c>
      <c r="F29" s="31">
        <f>F11*0.7%</f>
        <v>4.972799999999999</v>
      </c>
      <c r="G29" s="31">
        <f>G11*0.7%</f>
        <v>4.9875</v>
      </c>
      <c r="H29" s="31">
        <f t="shared" si="23"/>
        <v>2.50032</v>
      </c>
      <c r="I29" s="31">
        <f t="shared" si="23"/>
        <v>3.396</v>
      </c>
      <c r="J29" s="31">
        <f t="shared" si="23"/>
        <v>1.56528</v>
      </c>
      <c r="K29" s="31">
        <f t="shared" si="23"/>
        <v>1.6032</v>
      </c>
      <c r="L29" s="31">
        <f t="shared" si="23"/>
        <v>1.97664</v>
      </c>
      <c r="M29" s="31">
        <f t="shared" si="23"/>
        <v>2.5199999999999996</v>
      </c>
      <c r="N29" s="31">
        <f>N11*0.48%</f>
        <v>1.5983999999999998</v>
      </c>
      <c r="O29" s="31">
        <f>O11*0.48%</f>
        <v>1.59984</v>
      </c>
      <c r="P29" s="31">
        <f>P11*0.48%</f>
        <v>2.86752</v>
      </c>
      <c r="Q29" s="31">
        <f>Q11*0.48%</f>
        <v>2.9270399999999994</v>
      </c>
      <c r="R29" s="31">
        <f>R11*0.48%</f>
        <v>1.5739199999999998</v>
      </c>
      <c r="S29" s="31">
        <f aca="true" t="shared" si="24" ref="S29:AF29">S11*0.48%</f>
        <v>2.24544</v>
      </c>
      <c r="T29" s="31">
        <f t="shared" si="24"/>
        <v>3.41616</v>
      </c>
      <c r="U29" s="31">
        <f t="shared" si="24"/>
        <v>2.4326399999999997</v>
      </c>
      <c r="V29" s="31">
        <f t="shared" si="24"/>
        <v>2.46336</v>
      </c>
      <c r="W29" s="31">
        <f t="shared" si="24"/>
        <v>2.49408</v>
      </c>
      <c r="X29" s="31">
        <f t="shared" si="24"/>
        <v>1.95888</v>
      </c>
      <c r="Y29" s="31">
        <f t="shared" si="24"/>
        <v>1.59504</v>
      </c>
      <c r="Z29" s="31">
        <f t="shared" si="24"/>
        <v>3.4651199999999998</v>
      </c>
      <c r="AA29" s="31">
        <f t="shared" si="24"/>
        <v>2.1691199999999995</v>
      </c>
      <c r="AB29" s="31">
        <f t="shared" si="24"/>
        <v>4.284</v>
      </c>
      <c r="AC29" s="31">
        <f t="shared" si="24"/>
        <v>4.116</v>
      </c>
      <c r="AD29" s="31">
        <f t="shared" si="24"/>
        <v>2.47968</v>
      </c>
      <c r="AE29" s="31">
        <f t="shared" si="24"/>
        <v>1.9027199999999997</v>
      </c>
      <c r="AF29" s="31">
        <f t="shared" si="24"/>
        <v>2.4916799999999997</v>
      </c>
    </row>
    <row r="30" spans="1:32" ht="13.5" customHeight="1">
      <c r="A30" s="56"/>
      <c r="B30" s="14" t="s">
        <v>13</v>
      </c>
      <c r="C30" s="4">
        <f aca="true" t="shared" si="25" ref="C30:N30">45.32*C29</f>
        <v>87.2101824</v>
      </c>
      <c r="D30" s="4">
        <f t="shared" si="25"/>
        <v>130.163572</v>
      </c>
      <c r="E30" s="4">
        <f t="shared" si="25"/>
        <v>228.761764</v>
      </c>
      <c r="F30" s="4">
        <f t="shared" si="25"/>
        <v>225.36729599999998</v>
      </c>
      <c r="G30" s="4">
        <f t="shared" si="25"/>
        <v>226.0335</v>
      </c>
      <c r="H30" s="4">
        <f t="shared" si="25"/>
        <v>113.3145024</v>
      </c>
      <c r="I30" s="4">
        <f t="shared" si="25"/>
        <v>153.90672</v>
      </c>
      <c r="J30" s="4">
        <f t="shared" si="25"/>
        <v>70.9384896</v>
      </c>
      <c r="K30" s="4">
        <f t="shared" si="25"/>
        <v>72.65702399999999</v>
      </c>
      <c r="L30" s="4">
        <f t="shared" si="25"/>
        <v>89.5813248</v>
      </c>
      <c r="M30" s="4">
        <f t="shared" si="25"/>
        <v>114.20639999999999</v>
      </c>
      <c r="N30" s="4">
        <f t="shared" si="25"/>
        <v>72.439488</v>
      </c>
      <c r="O30" s="4">
        <f>45.32*O29</f>
        <v>72.5047488</v>
      </c>
      <c r="P30" s="4">
        <f>45.32*P29</f>
        <v>129.9560064</v>
      </c>
      <c r="Q30" s="4">
        <f>45.32*Q29</f>
        <v>132.65345279999997</v>
      </c>
      <c r="R30" s="4">
        <f>45.32*R29</f>
        <v>71.3300544</v>
      </c>
      <c r="S30" s="4">
        <f aca="true" t="shared" si="26" ref="S30:AF30">45.32*S29</f>
        <v>101.7633408</v>
      </c>
      <c r="T30" s="4">
        <f t="shared" si="26"/>
        <v>154.8203712</v>
      </c>
      <c r="U30" s="4">
        <f t="shared" si="26"/>
        <v>110.24724479999999</v>
      </c>
      <c r="V30" s="4">
        <f t="shared" si="26"/>
        <v>111.6394752</v>
      </c>
      <c r="W30" s="4">
        <f t="shared" si="26"/>
        <v>113.0317056</v>
      </c>
      <c r="X30" s="4">
        <f t="shared" si="26"/>
        <v>88.7764416</v>
      </c>
      <c r="Y30" s="4">
        <f t="shared" si="26"/>
        <v>72.2872128</v>
      </c>
      <c r="Z30" s="4">
        <f t="shared" si="26"/>
        <v>157.0392384</v>
      </c>
      <c r="AA30" s="4">
        <f t="shared" si="26"/>
        <v>98.30451839999998</v>
      </c>
      <c r="AB30" s="4">
        <f t="shared" si="26"/>
        <v>194.15088</v>
      </c>
      <c r="AC30" s="4">
        <f t="shared" si="26"/>
        <v>186.53712</v>
      </c>
      <c r="AD30" s="4">
        <f t="shared" si="26"/>
        <v>112.37909760000001</v>
      </c>
      <c r="AE30" s="4">
        <f t="shared" si="26"/>
        <v>86.23127039999999</v>
      </c>
      <c r="AF30" s="4">
        <f t="shared" si="26"/>
        <v>112.92293759999998</v>
      </c>
    </row>
    <row r="31" spans="1:32" ht="13.5" customHeight="1">
      <c r="A31" s="56"/>
      <c r="B31" s="14" t="s">
        <v>2</v>
      </c>
      <c r="C31" s="4">
        <f aca="true" t="shared" si="27" ref="C31:N31">C30/C10/12</f>
        <v>0.018128000000000002</v>
      </c>
      <c r="D31" s="4">
        <f t="shared" si="27"/>
        <v>0.026436666666666664</v>
      </c>
      <c r="E31" s="4">
        <f t="shared" si="27"/>
        <v>0.026436666666666664</v>
      </c>
      <c r="F31" s="4">
        <f t="shared" si="27"/>
        <v>0.026436666666666664</v>
      </c>
      <c r="G31" s="4">
        <f t="shared" si="27"/>
        <v>0.026436666666666667</v>
      </c>
      <c r="H31" s="4">
        <f t="shared" si="27"/>
        <v>0.018128000000000002</v>
      </c>
      <c r="I31" s="4">
        <f t="shared" si="27"/>
        <v>0.018128000000000002</v>
      </c>
      <c r="J31" s="4">
        <f t="shared" si="27"/>
        <v>0.018128</v>
      </c>
      <c r="K31" s="4">
        <f t="shared" si="27"/>
        <v>0.018128</v>
      </c>
      <c r="L31" s="4">
        <f t="shared" si="27"/>
        <v>0.018128000000000002</v>
      </c>
      <c r="M31" s="4">
        <f t="shared" si="27"/>
        <v>0.018128</v>
      </c>
      <c r="N31" s="4">
        <f t="shared" si="27"/>
        <v>0.018128</v>
      </c>
      <c r="O31" s="4">
        <f>O30/O10/12</f>
        <v>0.018128000000000002</v>
      </c>
      <c r="P31" s="4">
        <f>P30/P10/12</f>
        <v>0.018128000000000002</v>
      </c>
      <c r="Q31" s="4">
        <f>Q30/Q10/12</f>
        <v>0.018127999999999995</v>
      </c>
      <c r="R31" s="4">
        <f>R30/R10/12</f>
        <v>0.018128000000000002</v>
      </c>
      <c r="S31" s="4">
        <f aca="true" t="shared" si="28" ref="S31:AF31">S30/S10/12</f>
        <v>0.018128</v>
      </c>
      <c r="T31" s="4">
        <f t="shared" si="28"/>
        <v>0.018128000000000002</v>
      </c>
      <c r="U31" s="4">
        <f t="shared" si="28"/>
        <v>0.018128</v>
      </c>
      <c r="V31" s="4">
        <f t="shared" si="28"/>
        <v>0.018128000000000002</v>
      </c>
      <c r="W31" s="4">
        <f t="shared" si="28"/>
        <v>0.018128</v>
      </c>
      <c r="X31" s="4">
        <f t="shared" si="28"/>
        <v>0.018128</v>
      </c>
      <c r="Y31" s="4">
        <f t="shared" si="28"/>
        <v>0.018128000000000002</v>
      </c>
      <c r="Z31" s="4">
        <f t="shared" si="28"/>
        <v>0.018128</v>
      </c>
      <c r="AA31" s="4">
        <f t="shared" si="28"/>
        <v>0.018127999999999995</v>
      </c>
      <c r="AB31" s="4">
        <f t="shared" si="28"/>
        <v>0.018128000000000002</v>
      </c>
      <c r="AC31" s="4">
        <f t="shared" si="28"/>
        <v>0.018128</v>
      </c>
      <c r="AD31" s="4">
        <f t="shared" si="28"/>
        <v>0.018128000000000002</v>
      </c>
      <c r="AE31" s="4">
        <f t="shared" si="28"/>
        <v>0.018128</v>
      </c>
      <c r="AF31" s="4">
        <f t="shared" si="28"/>
        <v>0.018127999999999995</v>
      </c>
    </row>
    <row r="32" spans="1:32" ht="13.5" customHeight="1" thickBot="1">
      <c r="A32" s="57"/>
      <c r="B32" s="18" t="s">
        <v>0</v>
      </c>
      <c r="C32" s="25" t="s">
        <v>14</v>
      </c>
      <c r="D32" s="25" t="s">
        <v>14</v>
      </c>
      <c r="E32" s="25" t="s">
        <v>14</v>
      </c>
      <c r="F32" s="25" t="s">
        <v>14</v>
      </c>
      <c r="G32" s="25" t="s">
        <v>14</v>
      </c>
      <c r="H32" s="25" t="s">
        <v>14</v>
      </c>
      <c r="I32" s="25" t="s">
        <v>14</v>
      </c>
      <c r="J32" s="25" t="s">
        <v>14</v>
      </c>
      <c r="K32" s="25" t="s">
        <v>14</v>
      </c>
      <c r="L32" s="25" t="s">
        <v>14</v>
      </c>
      <c r="M32" s="25" t="s">
        <v>14</v>
      </c>
      <c r="N32" s="25" t="s">
        <v>14</v>
      </c>
      <c r="O32" s="25" t="s">
        <v>14</v>
      </c>
      <c r="P32" s="25" t="s">
        <v>14</v>
      </c>
      <c r="Q32" s="25" t="s">
        <v>14</v>
      </c>
      <c r="R32" s="25" t="s">
        <v>14</v>
      </c>
      <c r="S32" s="25" t="s">
        <v>14</v>
      </c>
      <c r="T32" s="25" t="s">
        <v>14</v>
      </c>
      <c r="U32" s="25" t="s">
        <v>14</v>
      </c>
      <c r="V32" s="25" t="s">
        <v>14</v>
      </c>
      <c r="W32" s="25" t="s">
        <v>14</v>
      </c>
      <c r="X32" s="25" t="s">
        <v>14</v>
      </c>
      <c r="Y32" s="25" t="s">
        <v>14</v>
      </c>
      <c r="Z32" s="25" t="s">
        <v>14</v>
      </c>
      <c r="AA32" s="25" t="s">
        <v>14</v>
      </c>
      <c r="AB32" s="25" t="s">
        <v>14</v>
      </c>
      <c r="AC32" s="25" t="s">
        <v>14</v>
      </c>
      <c r="AD32" s="25" t="s">
        <v>14</v>
      </c>
      <c r="AE32" s="25" t="s">
        <v>14</v>
      </c>
      <c r="AF32" s="25" t="s">
        <v>14</v>
      </c>
    </row>
    <row r="33" spans="1:32" ht="13.5" customHeight="1" thickTop="1">
      <c r="A33" s="58" t="s">
        <v>20</v>
      </c>
      <c r="B33" s="20" t="s">
        <v>15</v>
      </c>
      <c r="C33" s="32">
        <v>18</v>
      </c>
      <c r="D33" s="32">
        <v>18</v>
      </c>
      <c r="E33" s="32">
        <v>23</v>
      </c>
      <c r="F33" s="32">
        <v>25</v>
      </c>
      <c r="G33" s="32">
        <v>24</v>
      </c>
      <c r="H33" s="32">
        <v>14</v>
      </c>
      <c r="I33" s="32">
        <v>25</v>
      </c>
      <c r="J33" s="32">
        <v>10</v>
      </c>
      <c r="K33" s="32">
        <v>10</v>
      </c>
      <c r="L33" s="32">
        <v>18</v>
      </c>
      <c r="M33" s="32">
        <v>16</v>
      </c>
      <c r="N33" s="32">
        <v>10</v>
      </c>
      <c r="O33" s="32">
        <v>10</v>
      </c>
      <c r="P33" s="32">
        <v>16</v>
      </c>
      <c r="Q33" s="32">
        <v>16</v>
      </c>
      <c r="R33" s="32">
        <v>10</v>
      </c>
      <c r="S33" s="32">
        <v>12</v>
      </c>
      <c r="T33" s="32">
        <v>24</v>
      </c>
      <c r="U33" s="32">
        <v>16</v>
      </c>
      <c r="V33" s="32">
        <v>16</v>
      </c>
      <c r="W33" s="32">
        <v>16</v>
      </c>
      <c r="X33" s="32">
        <v>18</v>
      </c>
      <c r="Y33" s="32">
        <v>10</v>
      </c>
      <c r="Z33" s="32">
        <v>27</v>
      </c>
      <c r="AA33" s="32">
        <v>0</v>
      </c>
      <c r="AB33" s="32">
        <v>0</v>
      </c>
      <c r="AC33" s="32">
        <v>0</v>
      </c>
      <c r="AD33" s="32">
        <v>16</v>
      </c>
      <c r="AE33" s="32">
        <v>18</v>
      </c>
      <c r="AF33" s="32">
        <v>14</v>
      </c>
    </row>
    <row r="34" spans="1:32" ht="13.5" customHeight="1">
      <c r="A34" s="59"/>
      <c r="B34" s="13" t="s">
        <v>4</v>
      </c>
      <c r="C34" s="33">
        <f>C33*10%</f>
        <v>1.8</v>
      </c>
      <c r="D34" s="33">
        <f aca="true" t="shared" si="29" ref="D34:N34">D33*10%</f>
        <v>1.8</v>
      </c>
      <c r="E34" s="33">
        <f t="shared" si="29"/>
        <v>2.3000000000000003</v>
      </c>
      <c r="F34" s="33">
        <f t="shared" si="29"/>
        <v>2.5</v>
      </c>
      <c r="G34" s="33">
        <f t="shared" si="29"/>
        <v>2.4000000000000004</v>
      </c>
      <c r="H34" s="33">
        <f t="shared" si="29"/>
        <v>1.4000000000000001</v>
      </c>
      <c r="I34" s="33">
        <f t="shared" si="29"/>
        <v>2.5</v>
      </c>
      <c r="J34" s="33">
        <f t="shared" si="29"/>
        <v>1</v>
      </c>
      <c r="K34" s="33">
        <f t="shared" si="29"/>
        <v>1</v>
      </c>
      <c r="L34" s="33">
        <f t="shared" si="29"/>
        <v>1.8</v>
      </c>
      <c r="M34" s="33">
        <f t="shared" si="29"/>
        <v>1.6</v>
      </c>
      <c r="N34" s="33">
        <f t="shared" si="29"/>
        <v>1</v>
      </c>
      <c r="O34" s="33">
        <f>O33*10%</f>
        <v>1</v>
      </c>
      <c r="P34" s="33">
        <f>P33*10%</f>
        <v>1.6</v>
      </c>
      <c r="Q34" s="33">
        <f>Q33*10%</f>
        <v>1.6</v>
      </c>
      <c r="R34" s="33">
        <f>R33*10%</f>
        <v>1</v>
      </c>
      <c r="S34" s="33">
        <f aca="true" t="shared" si="30" ref="S34:AF34">S33*10%</f>
        <v>1.2000000000000002</v>
      </c>
      <c r="T34" s="33">
        <f t="shared" si="30"/>
        <v>2.4000000000000004</v>
      </c>
      <c r="U34" s="33">
        <f t="shared" si="30"/>
        <v>1.6</v>
      </c>
      <c r="V34" s="33">
        <f t="shared" si="30"/>
        <v>1.6</v>
      </c>
      <c r="W34" s="33">
        <f t="shared" si="30"/>
        <v>1.6</v>
      </c>
      <c r="X34" s="33">
        <f t="shared" si="30"/>
        <v>1.8</v>
      </c>
      <c r="Y34" s="33">
        <f t="shared" si="30"/>
        <v>1</v>
      </c>
      <c r="Z34" s="33">
        <f t="shared" si="30"/>
        <v>2.7</v>
      </c>
      <c r="AA34" s="33">
        <f t="shared" si="30"/>
        <v>0</v>
      </c>
      <c r="AB34" s="33">
        <f t="shared" si="30"/>
        <v>0</v>
      </c>
      <c r="AC34" s="33">
        <f t="shared" si="30"/>
        <v>0</v>
      </c>
      <c r="AD34" s="33">
        <f t="shared" si="30"/>
        <v>1.6</v>
      </c>
      <c r="AE34" s="33">
        <f t="shared" si="30"/>
        <v>1.8</v>
      </c>
      <c r="AF34" s="33">
        <f t="shared" si="30"/>
        <v>1.4000000000000001</v>
      </c>
    </row>
    <row r="35" spans="1:32" ht="13.5" customHeight="1">
      <c r="A35" s="59"/>
      <c r="B35" s="12" t="s">
        <v>1</v>
      </c>
      <c r="C35" s="34">
        <f aca="true" t="shared" si="31" ref="C35:N35">C34*1209.48</f>
        <v>2177.0640000000003</v>
      </c>
      <c r="D35" s="34">
        <f t="shared" si="31"/>
        <v>2177.0640000000003</v>
      </c>
      <c r="E35" s="34">
        <f t="shared" si="31"/>
        <v>2781.8040000000005</v>
      </c>
      <c r="F35" s="34">
        <f t="shared" si="31"/>
        <v>3023.7</v>
      </c>
      <c r="G35" s="34">
        <f t="shared" si="31"/>
        <v>2902.7520000000004</v>
      </c>
      <c r="H35" s="34">
        <f t="shared" si="31"/>
        <v>1693.2720000000002</v>
      </c>
      <c r="I35" s="34">
        <f t="shared" si="31"/>
        <v>3023.7</v>
      </c>
      <c r="J35" s="34">
        <f t="shared" si="31"/>
        <v>1209.48</v>
      </c>
      <c r="K35" s="34">
        <f t="shared" si="31"/>
        <v>1209.48</v>
      </c>
      <c r="L35" s="34">
        <f t="shared" si="31"/>
        <v>2177.0640000000003</v>
      </c>
      <c r="M35" s="34">
        <f t="shared" si="31"/>
        <v>1935.1680000000001</v>
      </c>
      <c r="N35" s="34">
        <f t="shared" si="31"/>
        <v>1209.48</v>
      </c>
      <c r="O35" s="34">
        <f>O34*1209.48</f>
        <v>1209.48</v>
      </c>
      <c r="P35" s="34">
        <f>P34*1209.48</f>
        <v>1935.1680000000001</v>
      </c>
      <c r="Q35" s="34">
        <f>Q34*1209.48</f>
        <v>1935.1680000000001</v>
      </c>
      <c r="R35" s="34">
        <f>R34*1209.48</f>
        <v>1209.48</v>
      </c>
      <c r="S35" s="34">
        <f aca="true" t="shared" si="32" ref="S35:AF35">S34*1209.48</f>
        <v>1451.3760000000002</v>
      </c>
      <c r="T35" s="34">
        <f t="shared" si="32"/>
        <v>2902.7520000000004</v>
      </c>
      <c r="U35" s="34">
        <f t="shared" si="32"/>
        <v>1935.1680000000001</v>
      </c>
      <c r="V35" s="34">
        <f t="shared" si="32"/>
        <v>1935.1680000000001</v>
      </c>
      <c r="W35" s="34">
        <f t="shared" si="32"/>
        <v>1935.1680000000001</v>
      </c>
      <c r="X35" s="34">
        <f t="shared" si="32"/>
        <v>2177.0640000000003</v>
      </c>
      <c r="Y35" s="34">
        <f t="shared" si="32"/>
        <v>1209.48</v>
      </c>
      <c r="Z35" s="34">
        <f t="shared" si="32"/>
        <v>3265.5960000000005</v>
      </c>
      <c r="AA35" s="34">
        <f t="shared" si="32"/>
        <v>0</v>
      </c>
      <c r="AB35" s="34">
        <f t="shared" si="32"/>
        <v>0</v>
      </c>
      <c r="AC35" s="34">
        <f t="shared" si="32"/>
        <v>0</v>
      </c>
      <c r="AD35" s="34">
        <f t="shared" si="32"/>
        <v>1935.1680000000001</v>
      </c>
      <c r="AE35" s="34">
        <f t="shared" si="32"/>
        <v>2177.0640000000003</v>
      </c>
      <c r="AF35" s="34">
        <f t="shared" si="32"/>
        <v>1693.2720000000002</v>
      </c>
    </row>
    <row r="36" spans="1:32" ht="13.5" customHeight="1">
      <c r="A36" s="59"/>
      <c r="B36" s="12" t="s">
        <v>2</v>
      </c>
      <c r="C36" s="35">
        <f aca="true" t="shared" si="33" ref="C36:N36">C35/C10</f>
        <v>5.430441506610128</v>
      </c>
      <c r="D36" s="35">
        <f t="shared" si="33"/>
        <v>5.3060297343407266</v>
      </c>
      <c r="E36" s="35">
        <f t="shared" si="33"/>
        <v>3.857722923311608</v>
      </c>
      <c r="F36" s="35">
        <f t="shared" si="33"/>
        <v>4.25633445945946</v>
      </c>
      <c r="G36" s="35">
        <f t="shared" si="33"/>
        <v>4.0740378947368425</v>
      </c>
      <c r="H36" s="35">
        <f t="shared" si="33"/>
        <v>3.250666154732195</v>
      </c>
      <c r="I36" s="35">
        <f t="shared" si="33"/>
        <v>4.2737809187279145</v>
      </c>
      <c r="J36" s="35">
        <f t="shared" si="33"/>
        <v>3.708923643054278</v>
      </c>
      <c r="K36" s="35">
        <f t="shared" si="33"/>
        <v>3.621197604790419</v>
      </c>
      <c r="L36" s="35">
        <f t="shared" si="33"/>
        <v>5.286702282661487</v>
      </c>
      <c r="M36" s="35">
        <f t="shared" si="33"/>
        <v>3.686034285714286</v>
      </c>
      <c r="N36" s="35">
        <f t="shared" si="33"/>
        <v>3.6320720720720723</v>
      </c>
      <c r="O36" s="35">
        <f>O35/O10</f>
        <v>3.6288028802880286</v>
      </c>
      <c r="P36" s="35">
        <f>P35/P10</f>
        <v>3.239317040508872</v>
      </c>
      <c r="Q36" s="35">
        <f>Q35/Q10</f>
        <v>3.17344703181371</v>
      </c>
      <c r="R36" s="35">
        <f>R35/R10</f>
        <v>3.6885635864592867</v>
      </c>
      <c r="S36" s="35">
        <f aca="true" t="shared" si="34" ref="S36:AF36">S35/S10</f>
        <v>3.102556648140231</v>
      </c>
      <c r="T36" s="35">
        <f t="shared" si="34"/>
        <v>4.078617394969791</v>
      </c>
      <c r="U36" s="35">
        <f t="shared" si="34"/>
        <v>3.818405682715075</v>
      </c>
      <c r="V36" s="35">
        <f t="shared" si="34"/>
        <v>3.77078721745908</v>
      </c>
      <c r="W36" s="35">
        <f t="shared" si="34"/>
        <v>3.7243418013856813</v>
      </c>
      <c r="X36" s="35">
        <f t="shared" si="34"/>
        <v>5.334633668218574</v>
      </c>
      <c r="Y36" s="35">
        <f t="shared" si="34"/>
        <v>3.6397231417393923</v>
      </c>
      <c r="Z36" s="35">
        <f t="shared" si="34"/>
        <v>4.523612688738053</v>
      </c>
      <c r="AA36" s="35">
        <f t="shared" si="34"/>
        <v>0</v>
      </c>
      <c r="AB36" s="35">
        <f t="shared" si="34"/>
        <v>0</v>
      </c>
      <c r="AC36" s="35">
        <f t="shared" si="34"/>
        <v>0</v>
      </c>
      <c r="AD36" s="35">
        <f t="shared" si="34"/>
        <v>3.7459698025551686</v>
      </c>
      <c r="AE36" s="35">
        <f t="shared" si="34"/>
        <v>5.492088799192736</v>
      </c>
      <c r="AF36" s="35">
        <f t="shared" si="34"/>
        <v>3.261937969562705</v>
      </c>
    </row>
    <row r="37" spans="1:32" ht="13.5" customHeight="1" thickBot="1">
      <c r="A37" s="60"/>
      <c r="B37" s="18" t="s">
        <v>0</v>
      </c>
      <c r="C37" s="25" t="s">
        <v>14</v>
      </c>
      <c r="D37" s="25" t="s">
        <v>14</v>
      </c>
      <c r="E37" s="25" t="s">
        <v>14</v>
      </c>
      <c r="F37" s="25" t="s">
        <v>14</v>
      </c>
      <c r="G37" s="25" t="s">
        <v>14</v>
      </c>
      <c r="H37" s="25" t="s">
        <v>14</v>
      </c>
      <c r="I37" s="25" t="s">
        <v>14</v>
      </c>
      <c r="J37" s="25" t="s">
        <v>14</v>
      </c>
      <c r="K37" s="25" t="s">
        <v>14</v>
      </c>
      <c r="L37" s="25" t="s">
        <v>14</v>
      </c>
      <c r="M37" s="25" t="s">
        <v>14</v>
      </c>
      <c r="N37" s="25" t="s">
        <v>14</v>
      </c>
      <c r="O37" s="25" t="s">
        <v>14</v>
      </c>
      <c r="P37" s="25" t="s">
        <v>14</v>
      </c>
      <c r="Q37" s="25" t="s">
        <v>14</v>
      </c>
      <c r="R37" s="25" t="s">
        <v>14</v>
      </c>
      <c r="S37" s="25" t="s">
        <v>14</v>
      </c>
      <c r="T37" s="25" t="s">
        <v>14</v>
      </c>
      <c r="U37" s="25" t="s">
        <v>14</v>
      </c>
      <c r="V37" s="25" t="s">
        <v>14</v>
      </c>
      <c r="W37" s="25" t="s">
        <v>14</v>
      </c>
      <c r="X37" s="25" t="s">
        <v>14</v>
      </c>
      <c r="Y37" s="25" t="s">
        <v>14</v>
      </c>
      <c r="Z37" s="25" t="s">
        <v>14</v>
      </c>
      <c r="AA37" s="25" t="s">
        <v>14</v>
      </c>
      <c r="AB37" s="25" t="s">
        <v>14</v>
      </c>
      <c r="AC37" s="25" t="s">
        <v>14</v>
      </c>
      <c r="AD37" s="25" t="s">
        <v>14</v>
      </c>
      <c r="AE37" s="25" t="s">
        <v>14</v>
      </c>
      <c r="AF37" s="25" t="s">
        <v>14</v>
      </c>
    </row>
    <row r="38" spans="1:32" s="1" customFormat="1" ht="13.5" customHeight="1" thickTop="1">
      <c r="A38" s="61" t="s">
        <v>12</v>
      </c>
      <c r="B38" s="61"/>
      <c r="C38" s="36">
        <f aca="true" t="shared" si="35" ref="C38:N38">C13+C17+C22+C26+C30+C35</f>
        <v>28969.072649399997</v>
      </c>
      <c r="D38" s="36">
        <f t="shared" si="35"/>
        <v>28094.241315</v>
      </c>
      <c r="E38" s="36">
        <f t="shared" si="35"/>
        <v>50169.570230000005</v>
      </c>
      <c r="F38" s="36">
        <f t="shared" si="35"/>
        <v>51625.25244</v>
      </c>
      <c r="G38" s="36">
        <f t="shared" si="35"/>
        <v>49838.274195</v>
      </c>
      <c r="H38" s="36">
        <f t="shared" si="35"/>
        <v>33614.1581314</v>
      </c>
      <c r="I38" s="36">
        <f t="shared" si="35"/>
        <v>46799.340894999994</v>
      </c>
      <c r="J38" s="36">
        <f t="shared" si="35"/>
        <v>21473.2527876</v>
      </c>
      <c r="K38" s="36">
        <f t="shared" si="35"/>
        <v>24009.289144000002</v>
      </c>
      <c r="L38" s="36">
        <f t="shared" si="35"/>
        <v>28666.958682800003</v>
      </c>
      <c r="M38" s="36">
        <f t="shared" si="35"/>
        <v>35056.92315</v>
      </c>
      <c r="N38" s="36">
        <f t="shared" si="35"/>
        <v>23155.346598</v>
      </c>
      <c r="O38" s="36">
        <f>O13+O17+O22+O26+O30+O35</f>
        <v>23218.4566398</v>
      </c>
      <c r="P38" s="36">
        <f>P13+P17+P22+P26+P30+P35</f>
        <v>41460.353704400004</v>
      </c>
      <c r="Q38" s="36">
        <f>Q13+Q17+Q22+Q26+Q30+Q35</f>
        <v>41954.4870988</v>
      </c>
      <c r="R38" s="36">
        <f>R13+R17+R22+R26+R30+R35</f>
        <v>21126.470675400004</v>
      </c>
      <c r="S38" s="36">
        <f aca="true" t="shared" si="36" ref="S38:AF38">S13+S17+S22+S26+S30+S35</f>
        <v>29544.658562800003</v>
      </c>
      <c r="T38" s="36">
        <f t="shared" si="36"/>
        <v>44595.77647420001</v>
      </c>
      <c r="U38" s="36">
        <f t="shared" si="36"/>
        <v>31808.8483768</v>
      </c>
      <c r="V38" s="36">
        <f t="shared" si="36"/>
        <v>34181.6005832</v>
      </c>
      <c r="W38" s="36">
        <f t="shared" si="36"/>
        <v>34108.753629599996</v>
      </c>
      <c r="X38" s="36">
        <f t="shared" si="36"/>
        <v>28265.427460600004</v>
      </c>
      <c r="Y38" s="36">
        <f t="shared" si="36"/>
        <v>22132.149189800002</v>
      </c>
      <c r="Z38" s="36">
        <f t="shared" si="36"/>
        <v>45174.539439399996</v>
      </c>
      <c r="AA38" s="36">
        <f t="shared" si="36"/>
        <v>31645.000899399998</v>
      </c>
      <c r="AB38" s="36">
        <f t="shared" si="36"/>
        <v>60649.04436000001</v>
      </c>
      <c r="AC38" s="36">
        <f t="shared" si="36"/>
        <v>57635.483905</v>
      </c>
      <c r="AD38" s="36">
        <f t="shared" si="36"/>
        <v>35127.828531600004</v>
      </c>
      <c r="AE38" s="36">
        <f t="shared" si="36"/>
        <v>25792.055706399995</v>
      </c>
      <c r="AF38" s="36">
        <f t="shared" si="36"/>
        <v>35904.3625066</v>
      </c>
    </row>
    <row r="39" spans="3:32" s="1" customFormat="1" ht="13.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3:32" s="1" customFormat="1" ht="13.5" customHeight="1">
      <c r="C40" s="38">
        <f aca="true" t="shared" si="37" ref="C40:N40">C38/C10/12</f>
        <v>6.021674700548765</v>
      </c>
      <c r="D40" s="38">
        <f t="shared" si="37"/>
        <v>5.706036500731172</v>
      </c>
      <c r="E40" s="38">
        <f t="shared" si="37"/>
        <v>5.797805462718994</v>
      </c>
      <c r="F40" s="38">
        <f t="shared" si="37"/>
        <v>6.055890160472973</v>
      </c>
      <c r="G40" s="38">
        <f t="shared" si="37"/>
        <v>5.82903791754386</v>
      </c>
      <c r="H40" s="38">
        <f t="shared" si="37"/>
        <v>5.377576971171691</v>
      </c>
      <c r="I40" s="38">
        <f t="shared" si="37"/>
        <v>5.512289858068315</v>
      </c>
      <c r="J40" s="38">
        <f t="shared" si="37"/>
        <v>5.487389550137994</v>
      </c>
      <c r="K40" s="38">
        <f t="shared" si="37"/>
        <v>5.990341602794412</v>
      </c>
      <c r="L40" s="38">
        <f t="shared" si="37"/>
        <v>5.801149158734013</v>
      </c>
      <c r="M40" s="38">
        <f t="shared" si="37"/>
        <v>5.564590976190477</v>
      </c>
      <c r="N40" s="38">
        <f t="shared" si="37"/>
        <v>5.794631280780781</v>
      </c>
      <c r="O40" s="38">
        <f>O38/O10/12</f>
        <v>5.805194679417941</v>
      </c>
      <c r="P40" s="38">
        <f>P38/P10/12</f>
        <v>5.783444049827029</v>
      </c>
      <c r="Q40" s="38">
        <f>Q38/Q10/12</f>
        <v>5.73336710107139</v>
      </c>
      <c r="R40" s="38">
        <f>R38/R10/12</f>
        <v>5.36913456221409</v>
      </c>
      <c r="S40" s="38">
        <f aca="true" t="shared" si="38" ref="S40:AF40">S38/S10/12</f>
        <v>5.2630501928886995</v>
      </c>
      <c r="T40" s="38">
        <f t="shared" si="38"/>
        <v>5.221743299400496</v>
      </c>
      <c r="U40" s="38">
        <f t="shared" si="38"/>
        <v>5.230342077216522</v>
      </c>
      <c r="V40" s="38">
        <f t="shared" si="38"/>
        <v>5.550402796700442</v>
      </c>
      <c r="W40" s="38">
        <f t="shared" si="38"/>
        <v>5.4703543799076195</v>
      </c>
      <c r="X40" s="38">
        <f t="shared" si="38"/>
        <v>5.77175272821204</v>
      </c>
      <c r="Y40" s="38">
        <f t="shared" si="38"/>
        <v>5.550243050907814</v>
      </c>
      <c r="Z40" s="38">
        <f t="shared" si="38"/>
        <v>5.214773449623678</v>
      </c>
      <c r="AA40" s="38">
        <f t="shared" si="38"/>
        <v>5.835546378144133</v>
      </c>
      <c r="AB40" s="38">
        <f t="shared" si="38"/>
        <v>5.662842610644258</v>
      </c>
      <c r="AC40" s="38">
        <f t="shared" si="38"/>
        <v>5.601116025753158</v>
      </c>
      <c r="AD40" s="38">
        <f t="shared" si="38"/>
        <v>5.66650995799458</v>
      </c>
      <c r="AE40" s="38">
        <f t="shared" si="38"/>
        <v>5.422144236966027</v>
      </c>
      <c r="AF40" s="38">
        <f t="shared" si="38"/>
        <v>5.763880194342772</v>
      </c>
    </row>
    <row r="42" spans="7:16" ht="15.75">
      <c r="G42" s="2"/>
      <c r="H42" s="44"/>
      <c r="I42" s="44"/>
      <c r="J42" s="44"/>
      <c r="K42" s="44"/>
      <c r="L42" s="44"/>
      <c r="M42" s="44"/>
      <c r="N42" s="44"/>
      <c r="O42" s="44"/>
      <c r="P42" s="44"/>
    </row>
    <row r="43" spans="7:16" ht="15.75">
      <c r="G43" s="2"/>
      <c r="H43" s="44"/>
      <c r="I43" s="44"/>
      <c r="J43" s="44"/>
      <c r="K43" s="44"/>
      <c r="L43" s="44"/>
      <c r="M43" s="44"/>
      <c r="N43" s="44"/>
      <c r="O43" s="44"/>
      <c r="P43" s="44"/>
    </row>
    <row r="44" spans="7:16" ht="12.75"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7:16" ht="15.75">
      <c r="G45" s="68"/>
      <c r="H45" s="64"/>
      <c r="I45" s="64"/>
      <c r="J45" s="64"/>
      <c r="K45" s="64"/>
      <c r="L45" s="64"/>
      <c r="M45" s="64"/>
      <c r="N45" s="64"/>
      <c r="O45" s="64"/>
      <c r="P45" s="64"/>
    </row>
    <row r="46" spans="7:16" ht="15.75">
      <c r="G46" s="63"/>
      <c r="H46" s="64"/>
      <c r="I46" s="64"/>
      <c r="J46" s="64"/>
      <c r="K46" s="64"/>
      <c r="L46" s="64"/>
      <c r="M46" s="64"/>
      <c r="N46" s="64"/>
      <c r="O46" s="64"/>
      <c r="P46" s="64"/>
    </row>
  </sheetData>
  <sheetProtection/>
  <mergeCells count="15">
    <mergeCell ref="G46:P46"/>
    <mergeCell ref="A5:B5"/>
    <mergeCell ref="A7:A8"/>
    <mergeCell ref="B7:B8"/>
    <mergeCell ref="A6:B6"/>
    <mergeCell ref="A12:A15"/>
    <mergeCell ref="G45:P45"/>
    <mergeCell ref="A16:A19"/>
    <mergeCell ref="A20:A24"/>
    <mergeCell ref="A25:A28"/>
    <mergeCell ref="A33:A37"/>
    <mergeCell ref="A38:B38"/>
    <mergeCell ref="A29:A32"/>
    <mergeCell ref="I3:K3"/>
    <mergeCell ref="I2:K2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2015-10-13T13:34:59Z</cp:lastPrinted>
  <dcterms:created xsi:type="dcterms:W3CDTF">2007-12-13T08:11:03Z</dcterms:created>
  <dcterms:modified xsi:type="dcterms:W3CDTF">2017-06-06T06:50:09Z</dcterms:modified>
  <cp:category/>
  <cp:version/>
  <cp:contentType/>
  <cp:contentStatus/>
</cp:coreProperties>
</file>